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9F65EA5D-BDB9-481D-BB66-C20235B7AD0F}" xr6:coauthVersionLast="47" xr6:coauthVersionMax="47" xr10:uidLastSave="{00000000-0000-0000-0000-000000000000}"/>
  <bookViews>
    <workbookView xWindow="-108" yWindow="-108" windowWidth="23256" windowHeight="12456" tabRatio="459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6" i="15" l="1"/>
  <c r="AF26" i="15"/>
  <c r="AF7" i="15"/>
  <c r="AF8" i="15"/>
  <c r="AF9" i="15"/>
  <c r="AF10" i="15"/>
  <c r="AF11" i="15"/>
  <c r="AF12" i="15"/>
  <c r="AF13" i="15"/>
  <c r="AF14" i="15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6" i="15"/>
  <c r="AE17" i="15"/>
  <c r="AE18" i="15"/>
  <c r="AE19" i="15"/>
  <c r="AE20" i="15"/>
  <c r="AE21" i="15"/>
  <c r="AE22" i="15"/>
  <c r="AE23" i="15"/>
  <c r="AE24" i="15"/>
  <c r="AE25" i="15" s="1"/>
  <c r="L21" i="15"/>
  <c r="L17" i="15"/>
  <c r="L12" i="15"/>
  <c r="AA24" i="15"/>
  <c r="AA64" i="15"/>
  <c r="AA65" i="15"/>
  <c r="AA66" i="15"/>
  <c r="C10" i="9"/>
  <c r="B10" i="9"/>
  <c r="C13" i="9"/>
  <c r="L59" i="15"/>
  <c r="L60" i="15"/>
  <c r="L61" i="15"/>
  <c r="L62" i="15"/>
  <c r="L63" i="15"/>
  <c r="L64" i="15"/>
  <c r="AA55" i="15"/>
  <c r="AA56" i="15"/>
  <c r="AA57" i="15"/>
  <c r="AA58" i="15"/>
  <c r="AA59" i="15"/>
  <c r="AA60" i="15"/>
  <c r="AA61" i="15"/>
  <c r="AA62" i="15"/>
  <c r="AA63" i="15"/>
  <c r="L56" i="15"/>
  <c r="L57" i="15"/>
  <c r="L58" i="15"/>
  <c r="L52" i="15"/>
  <c r="L53" i="15"/>
  <c r="L54" i="15"/>
  <c r="L55" i="15"/>
  <c r="AA51" i="15"/>
  <c r="AA52" i="15"/>
  <c r="AA53" i="15"/>
  <c r="AA54" i="15"/>
  <c r="AA45" i="15"/>
  <c r="AA46" i="15"/>
  <c r="AA47" i="15"/>
  <c r="AA48" i="15"/>
  <c r="AA49" i="15"/>
  <c r="AA50" i="15"/>
  <c r="AA42" i="15"/>
  <c r="AA43" i="15"/>
  <c r="AA44" i="15"/>
  <c r="AA41" i="15"/>
  <c r="AA38" i="15" l="1"/>
  <c r="AA39" i="15"/>
  <c r="L37" i="15"/>
  <c r="L38" i="15"/>
  <c r="L39" i="15"/>
  <c r="L40" i="15"/>
  <c r="AA36" i="15"/>
  <c r="AA37" i="15"/>
  <c r="AA40" i="15"/>
  <c r="L36" i="15" l="1"/>
  <c r="AA35" i="15"/>
  <c r="AA34" i="15"/>
  <c r="AA32" i="15"/>
  <c r="AA33" i="15"/>
  <c r="L26" i="15" l="1"/>
  <c r="L27" i="15"/>
  <c r="AA28" i="15"/>
  <c r="AA29" i="15"/>
  <c r="AA30" i="15"/>
  <c r="AA31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6" i="16" l="1"/>
  <c r="L77" i="15"/>
  <c r="L67" i="15"/>
  <c r="L68" i="15"/>
  <c r="L69" i="15" l="1"/>
  <c r="L70" i="15"/>
  <c r="L71" i="15"/>
  <c r="L72" i="15"/>
  <c r="L73" i="15"/>
  <c r="L43" i="15" l="1"/>
  <c r="L44" i="15"/>
  <c r="L41" i="15"/>
  <c r="L42" i="15"/>
  <c r="U90" i="15"/>
  <c r="L19" i="15"/>
  <c r="L20" i="15"/>
  <c r="AA12" i="15" l="1"/>
  <c r="AB90" i="15" l="1"/>
  <c r="L76" i="15"/>
  <c r="F15" i="16"/>
  <c r="F14" i="16"/>
  <c r="L66" i="15"/>
  <c r="H90" i="15" l="1"/>
  <c r="AC90" i="15"/>
  <c r="AD90" i="15"/>
  <c r="I90" i="15"/>
  <c r="F13" i="16" l="1"/>
  <c r="F12" i="16"/>
  <c r="F11" i="16" l="1"/>
  <c r="L45" i="15" l="1"/>
  <c r="F10" i="16"/>
  <c r="F9" i="16" l="1"/>
  <c r="L34" i="15"/>
  <c r="L35" i="15"/>
  <c r="F8" i="16" l="1"/>
  <c r="L28" i="15"/>
  <c r="L31" i="15"/>
  <c r="L32" i="15"/>
  <c r="L83" i="15" l="1"/>
  <c r="L84" i="15"/>
  <c r="L85" i="15"/>
  <c r="L86" i="15"/>
  <c r="F7" i="16"/>
  <c r="F6" i="16"/>
  <c r="L22" i="15"/>
  <c r="L23" i="15"/>
  <c r="L25" i="15"/>
  <c r="AA10" i="15" l="1"/>
  <c r="AA11" i="15"/>
  <c r="AA13" i="15"/>
  <c r="F5" i="16" l="1"/>
  <c r="F18" i="16" s="1"/>
  <c r="H18" i="3" l="1"/>
  <c r="H27" i="3"/>
  <c r="D27" i="3" s="1"/>
  <c r="H26" i="3"/>
  <c r="D26" i="3" s="1"/>
  <c r="H25" i="3"/>
  <c r="D25" i="3" s="1"/>
  <c r="H24" i="3"/>
  <c r="H23" i="3"/>
  <c r="H22" i="3"/>
  <c r="H21" i="3"/>
  <c r="H20" i="3"/>
  <c r="H19" i="3"/>
  <c r="H17" i="3"/>
  <c r="H16" i="3"/>
  <c r="H15" i="3"/>
  <c r="H7" i="3"/>
  <c r="H28" i="3" l="1"/>
  <c r="N90" i="15" l="1"/>
  <c r="O90" i="15"/>
  <c r="P90" i="15"/>
  <c r="Q90" i="15"/>
  <c r="R90" i="15"/>
  <c r="S90" i="15"/>
  <c r="T90" i="15"/>
  <c r="V90" i="15"/>
  <c r="W90" i="15"/>
  <c r="X90" i="15"/>
  <c r="B27" i="3" s="1"/>
  <c r="F27" i="3" s="1"/>
  <c r="Y90" i="15"/>
  <c r="Z90" i="15"/>
  <c r="M90" i="15"/>
  <c r="J90" i="15"/>
  <c r="K90" i="15"/>
  <c r="G90" i="15"/>
  <c r="F90" i="15"/>
  <c r="E90" i="15"/>
  <c r="B22" i="9" l="1"/>
  <c r="B21" i="9"/>
  <c r="C23" i="9" l="1"/>
  <c r="C15" i="9"/>
  <c r="L82" i="15" l="1"/>
  <c r="B8" i="3" l="1"/>
  <c r="B32" i="3"/>
  <c r="B16" i="3"/>
  <c r="L78" i="15" l="1"/>
  <c r="L79" i="15"/>
  <c r="L80" i="15"/>
  <c r="L81" i="15"/>
  <c r="B21" i="3" l="1"/>
  <c r="B25" i="3"/>
  <c r="F25" i="3" s="1"/>
  <c r="B26" i="3"/>
  <c r="F26" i="3" s="1"/>
  <c r="L65" i="15" l="1"/>
  <c r="L74" i="15"/>
  <c r="L75" i="15"/>
  <c r="L14" i="15" l="1"/>
  <c r="L15" i="15"/>
  <c r="L16" i="15"/>
  <c r="L18" i="15"/>
  <c r="L33" i="15"/>
  <c r="L47" i="15"/>
  <c r="L48" i="15"/>
  <c r="L49" i="15"/>
  <c r="L50" i="15"/>
  <c r="L51" i="15"/>
  <c r="O92" i="15" l="1"/>
  <c r="X92" i="15" l="1"/>
  <c r="X94" i="15" s="1"/>
  <c r="Y92" i="15"/>
  <c r="Y94" i="15" s="1"/>
  <c r="S92" i="15"/>
  <c r="V92" i="15"/>
  <c r="P92" i="15"/>
  <c r="P94" i="15" s="1"/>
  <c r="R92" i="15"/>
  <c r="W92" i="15"/>
  <c r="W94" i="15" s="1"/>
  <c r="Q92" i="15"/>
  <c r="Q94" i="15" s="1"/>
  <c r="B29" i="9" l="1"/>
  <c r="L6" i="15"/>
  <c r="AA8" i="15"/>
  <c r="AA9" i="15"/>
  <c r="R94" i="15"/>
  <c r="S94" i="15"/>
  <c r="B19" i="3"/>
  <c r="V94" i="15"/>
  <c r="AA6" i="15"/>
  <c r="L90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A90" i="15"/>
  <c r="T92" i="15"/>
  <c r="T94" i="15" s="1"/>
  <c r="D22" i="3"/>
  <c r="B22" i="3"/>
  <c r="B27" i="9"/>
  <c r="C30" i="9" s="1"/>
  <c r="C32" i="9" s="1"/>
  <c r="E18" i="16"/>
  <c r="D18" i="16"/>
  <c r="C18" i="16"/>
  <c r="H31" i="13"/>
  <c r="H25" i="13"/>
  <c r="H34" i="13" s="1"/>
  <c r="G18" i="16" l="1"/>
  <c r="F22" i="3"/>
  <c r="J92" i="15" l="1"/>
  <c r="Z92" i="15"/>
  <c r="O94" i="15"/>
  <c r="N92" i="15"/>
  <c r="N94" i="15" s="1"/>
  <c r="M92" i="15"/>
  <c r="G92" i="15"/>
  <c r="B18" i="3"/>
  <c r="D19" i="3" l="1"/>
  <c r="F19" i="3" s="1"/>
  <c r="Z94" i="15"/>
  <c r="J94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98" i="15" l="1"/>
  <c r="B15" i="3"/>
  <c r="B28" i="3" s="1"/>
  <c r="M94" i="15"/>
  <c r="D15" i="3"/>
  <c r="F28" i="3" l="1"/>
  <c r="F15" i="3"/>
  <c r="B37" i="3"/>
  <c r="B7" i="3"/>
  <c r="B12" i="3" s="1"/>
  <c r="B30" i="3" s="1"/>
  <c r="G94" i="15"/>
  <c r="B34" i="3" l="1"/>
  <c r="F30" i="3"/>
  <c r="E97" i="15"/>
  <c r="F12" i="3"/>
</calcChain>
</file>

<file path=xl/sharedStrings.xml><?xml version="1.0" encoding="utf-8"?>
<sst xmlns="http://schemas.openxmlformats.org/spreadsheetml/2006/main" count="228" uniqueCount="153">
  <si>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</si>
  <si>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</si>
  <si>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</si>
  <si>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</si>
  <si>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</si>
  <si>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</si>
  <si>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</si>
  <si>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</si>
  <si>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</si>
  <si>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</si>
  <si>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</si>
  <si>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</si>
  <si>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</si>
  <si>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</si>
  <si>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</si>
  <si>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</si>
  <si>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</si>
  <si>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</si>
  <si>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</si>
  <si>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</si>
  <si>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</si>
  <si>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</si>
  <si>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</si>
  <si>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</si>
  <si>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</si>
  <si>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</si>
  <si>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</si>
  <si>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</si>
  <si>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</si>
  <si>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</si>
  <si>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</si>
  <si>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</si>
  <si>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</si>
  <si>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</si>
  <si>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</si>
  <si>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</si>
  <si>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</si>
  <si>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</si>
  <si>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</si>
  <si>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</si>
  <si>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</si>
  <si>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</si>
  <si>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</si>
  <si>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</si>
  <si>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</si>
  <si>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</si>
  <si>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</si>
  <si>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</si>
  <si>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</si>
  <si>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</si>
  <si>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</si>
  <si>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</si>
  <si>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</si>
  <si>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</si>
  <si>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</si>
  <si>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</si>
  <si>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</si>
  <si>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</si>
  <si>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</si>
  <si>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</si>
  <si>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</si>
  <si>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</si>
  <si>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</si>
  <si>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</si>
  <si>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</si>
  <si>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</si>
  <si>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</si>
  <si>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</si>
  <si>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</si>
  <si>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</si>
  <si>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</si>
  <si>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</si>
  <si>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</si>
  <si>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</si>
  <si>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</si>
  <si>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</si>
  <si>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</si>
  <si>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</si>
  <si>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</si>
  <si>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</si>
  <si>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</si>
  <si>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</si>
  <si>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</si>
  <si>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</si>
  <si>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</si>
  <si>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</si>
  <si>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</si>
  <si>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</si>
  <si>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</si>
  <si>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</si>
  <si>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</si>
  <si>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</si>
  <si>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</si>
  <si>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</si>
  <si>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</si>
  <si>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Suggested precept for 2020/21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</si>
  <si>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</si>
  <si>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</si>
  <si>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</si>
  <si>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</si>
  <si>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</si>
  <si>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</si>
  <si>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</si>
  <si>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</si>
  <si>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</si>
  <si>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</si>
  <si>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</si>
  <si>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</si>
  <si>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</si>
  <si>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</si>
  <si>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</si>
  <si>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</si>
  <si>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Full Bank Reconciliation 30th June 2023</t>
  </si>
  <si>
    <t>Balance per Bank Statement 30th June</t>
  </si>
  <si>
    <t>3 months to 30th June 2023</t>
  </si>
  <si>
    <t>3 months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</si>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</sst>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" fillId="2" borderId="8" xfId="0" applyNumberFormat="1" applyFont="1" applyFill="1" applyBorder="1"/>
    <xf numFmtId="2" fontId="0" fillId="0" borderId="8" xfId="0" applyNumberFormat="1" applyFont="1" applyFill="1" applyBorder="1"/>
    <xf numFmtId="2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topLeftCell="A12" workbookViewId="0">
      <selection activeCell="A21" sqref="A21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112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113</v>
      </c>
      <c r="B6" s="26">
        <v>5693.67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5" t="s">
        <v>111</v>
      </c>
    </row>
    <row r="10" spans="1:3" ht="15.6" x14ac:dyDescent="0.3">
      <c r="A10" s="23"/>
      <c r="B10" s="19">
        <f>SUM(B8:B9)</f>
        <v>0</v>
      </c>
      <c r="C10" s="26">
        <f>SUM(B6:B7)-B8-B9</f>
        <v>5693.67</v>
      </c>
    </row>
    <row r="11" spans="1:3" ht="15.6" x14ac:dyDescent="0.3">
      <c r="A11" s="23" t="s">
        <v>76</v>
      </c>
    </row>
    <row r="12" spans="1:3" ht="15.6" x14ac:dyDescent="0.3">
      <c r="A12" s="23" t="s">
        <v>113</v>
      </c>
      <c r="B12" s="26">
        <v>10107</v>
      </c>
    </row>
    <row r="13" spans="1:3" ht="15.6" x14ac:dyDescent="0.3">
      <c r="A13" s="23" t="s">
        <v>2</v>
      </c>
      <c r="C13" s="26">
        <f>B12+B13</f>
        <v>10107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15800.67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152</v>
      </c>
      <c r="B20" s="26">
        <v>9088.6200000000008</v>
      </c>
    </row>
    <row r="21" spans="1:11" ht="15.6" x14ac:dyDescent="0.3">
      <c r="A21" s="23" t="s">
        <v>5</v>
      </c>
      <c r="B21" s="26">
        <f>'Cash book'!E90-'Cash book'!K90</f>
        <v>4135.13</v>
      </c>
    </row>
    <row r="22" spans="1:11" ht="15.6" x14ac:dyDescent="0.3">
      <c r="A22" s="23" t="s">
        <v>98</v>
      </c>
      <c r="B22" s="4">
        <f>'Cash book'!F90</f>
        <v>2530.08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10693.67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152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book'!K90</f>
        <v>27.21</v>
      </c>
      <c r="C29" s="44"/>
    </row>
    <row r="30" spans="1:11" ht="15.6" x14ac:dyDescent="0.3">
      <c r="A30" s="23" t="s">
        <v>81</v>
      </c>
      <c r="B30" s="45"/>
      <c r="C30" s="44">
        <f>SUM(B26:B29)</f>
        <v>5107</v>
      </c>
    </row>
    <row r="32" spans="1:11" ht="16.2" thickBot="1" x14ac:dyDescent="0.35">
      <c r="A32" s="23" t="s">
        <v>82</v>
      </c>
      <c r="B32" s="44"/>
      <c r="C32" s="43">
        <f>C23+C30</f>
        <v>15800.67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3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115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114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book'!G90</f>
        <v>4000</v>
      </c>
      <c r="C7" s="9"/>
      <c r="E7" s="9"/>
      <c r="F7" s="9"/>
      <c r="G7" s="9"/>
      <c r="H7" s="35">
        <f>Budget!H37</f>
        <v>7500</v>
      </c>
      <c r="I7" s="9"/>
    </row>
    <row r="8" spans="1:10" x14ac:dyDescent="0.3">
      <c r="A8" t="s">
        <v>16</v>
      </c>
      <c r="B8" s="35">
        <f>'Cash book'!J90+'Cash book'!K90</f>
        <v>162.34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book'!H90</f>
        <v>0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4162.34</v>
      </c>
      <c r="C12" s="9"/>
      <c r="D12" s="35">
        <f>+H12*$H$1/12</f>
        <v>1875</v>
      </c>
      <c r="E12" s="9"/>
      <c r="F12" s="35">
        <f>+B12-D12</f>
        <v>2287.34</v>
      </c>
      <c r="G12" s="9"/>
      <c r="H12" s="35">
        <f>SUM(H7:H11)</f>
        <v>7500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book'!M90</f>
        <v>581.25</v>
      </c>
      <c r="C15" s="9"/>
      <c r="D15" s="35">
        <f t="shared" ref="D15:D27" si="0">+H15*$H$1/12</f>
        <v>0</v>
      </c>
      <c r="E15" s="9"/>
      <c r="F15" s="9">
        <f t="shared" ref="F15:F28" si="1">-B15+D15</f>
        <v>-581.25</v>
      </c>
      <c r="G15" s="9"/>
      <c r="H15" s="35">
        <f>Budget!H7</f>
        <v>0</v>
      </c>
      <c r="I15" s="9"/>
    </row>
    <row r="16" spans="1:10" x14ac:dyDescent="0.3">
      <c r="A16" t="s">
        <v>21</v>
      </c>
      <c r="B16" s="35">
        <f>'Cash book'!N90</f>
        <v>0</v>
      </c>
      <c r="C16" s="9"/>
      <c r="D16" s="35">
        <f t="shared" si="0"/>
        <v>0</v>
      </c>
      <c r="E16" s="9"/>
      <c r="F16" s="9">
        <f t="shared" si="1"/>
        <v>0</v>
      </c>
      <c r="G16" s="9"/>
      <c r="H16" s="35">
        <f>Budget!H8</f>
        <v>0</v>
      </c>
      <c r="I16" s="9"/>
    </row>
    <row r="17" spans="1:9" x14ac:dyDescent="0.3">
      <c r="A17" t="s">
        <v>22</v>
      </c>
      <c r="B17" s="35">
        <f>'Cash book'!Z90</f>
        <v>0</v>
      </c>
      <c r="C17" s="9"/>
      <c r="D17" s="35">
        <f t="shared" si="0"/>
        <v>0</v>
      </c>
      <c r="E17" s="9"/>
      <c r="F17" s="9">
        <f t="shared" si="1"/>
        <v>0</v>
      </c>
      <c r="G17" s="9"/>
      <c r="H17" s="35">
        <f>Budget!H9</f>
        <v>0</v>
      </c>
      <c r="I17" s="9"/>
    </row>
    <row r="18" spans="1:9" x14ac:dyDescent="0.3">
      <c r="A18" t="s">
        <v>23</v>
      </c>
      <c r="B18" s="35">
        <f>'Cash book'!P90</f>
        <v>555.79999999999995</v>
      </c>
      <c r="C18" s="9"/>
      <c r="D18" s="35">
        <f t="shared" si="0"/>
        <v>0</v>
      </c>
      <c r="E18" s="9"/>
      <c r="F18" s="9">
        <f t="shared" si="1"/>
        <v>-555.79999999999995</v>
      </c>
      <c r="G18" s="9"/>
      <c r="H18" s="35">
        <f>Budget!H10+Budget!H19</f>
        <v>0</v>
      </c>
      <c r="I18" s="9"/>
    </row>
    <row r="19" spans="1:9" x14ac:dyDescent="0.3">
      <c r="A19" t="s">
        <v>84</v>
      </c>
      <c r="B19" s="35">
        <f>'Cash book'!T90</f>
        <v>0</v>
      </c>
      <c r="C19" s="9"/>
      <c r="D19" s="35">
        <f t="shared" si="0"/>
        <v>0</v>
      </c>
      <c r="E19" s="9"/>
      <c r="F19" s="9">
        <f t="shared" si="1"/>
        <v>0</v>
      </c>
      <c r="G19" s="9"/>
      <c r="H19" s="35">
        <f>Budget!H22</f>
        <v>0</v>
      </c>
      <c r="I19" s="9"/>
    </row>
    <row r="20" spans="1:9" x14ac:dyDescent="0.3">
      <c r="A20" t="s">
        <v>24</v>
      </c>
      <c r="B20" s="35">
        <f>'Cash book'!V90</f>
        <v>397.96</v>
      </c>
      <c r="C20" s="9"/>
      <c r="D20" s="35">
        <f t="shared" si="0"/>
        <v>0</v>
      </c>
      <c r="E20" s="9"/>
      <c r="F20" s="9">
        <f t="shared" si="1"/>
        <v>-397.96</v>
      </c>
      <c r="G20" s="9"/>
      <c r="H20" s="35">
        <f>Budget!H11</f>
        <v>0</v>
      </c>
      <c r="I20" s="9"/>
    </row>
    <row r="21" spans="1:9" x14ac:dyDescent="0.3">
      <c r="A21" t="s">
        <v>25</v>
      </c>
      <c r="B21" s="35">
        <f>'Cash book'!Q90</f>
        <v>0</v>
      </c>
      <c r="C21" s="9"/>
      <c r="D21" s="35">
        <f t="shared" si="0"/>
        <v>0</v>
      </c>
      <c r="E21" s="9"/>
      <c r="F21" s="9">
        <f t="shared" si="1"/>
        <v>0</v>
      </c>
      <c r="G21" s="9"/>
      <c r="H21" s="35">
        <f>Budget!H12</f>
        <v>0</v>
      </c>
      <c r="I21" s="9"/>
    </row>
    <row r="22" spans="1:9" x14ac:dyDescent="0.3">
      <c r="A22" t="s">
        <v>83</v>
      </c>
      <c r="B22" s="35">
        <f>'Cash book'!O90</f>
        <v>52.43</v>
      </c>
      <c r="C22" s="9"/>
      <c r="D22" s="35">
        <f t="shared" si="0"/>
        <v>0</v>
      </c>
      <c r="E22" s="9"/>
      <c r="F22" s="9">
        <f t="shared" si="1"/>
        <v>-52.43</v>
      </c>
      <c r="G22" s="9"/>
      <c r="H22" s="35">
        <f>Budget!H23</f>
        <v>0</v>
      </c>
      <c r="I22" s="9"/>
    </row>
    <row r="23" spans="1:9" x14ac:dyDescent="0.3">
      <c r="A23" t="s">
        <v>26</v>
      </c>
      <c r="B23" s="35">
        <f>'Cash book'!S90</f>
        <v>313.05</v>
      </c>
      <c r="C23" s="9"/>
      <c r="D23" s="35">
        <f t="shared" si="0"/>
        <v>0</v>
      </c>
      <c r="E23" s="9"/>
      <c r="F23" s="9">
        <f t="shared" si="1"/>
        <v>-313.05</v>
      </c>
      <c r="G23" s="9"/>
      <c r="H23" s="35">
        <f>Budget!H13+Budget!H14+Budget!H15</f>
        <v>0</v>
      </c>
      <c r="I23" s="9"/>
    </row>
    <row r="24" spans="1:9" x14ac:dyDescent="0.3">
      <c r="A24" t="s">
        <v>27</v>
      </c>
      <c r="B24" s="35">
        <f>'Cash book'!W90</f>
        <v>0</v>
      </c>
      <c r="C24" s="9"/>
      <c r="D24" s="35">
        <f t="shared" si="0"/>
        <v>0</v>
      </c>
      <c r="E24" s="9"/>
      <c r="F24" s="9">
        <f t="shared" si="1"/>
        <v>0</v>
      </c>
      <c r="G24" s="9"/>
      <c r="H24" s="35">
        <f>Budget!H21</f>
        <v>0</v>
      </c>
      <c r="I24" s="9"/>
    </row>
    <row r="25" spans="1:9" x14ac:dyDescent="0.3">
      <c r="A25" t="s">
        <v>47</v>
      </c>
      <c r="B25" s="35">
        <f>'Cash book'!Y90</f>
        <v>0</v>
      </c>
      <c r="C25" s="9"/>
      <c r="D25" s="35">
        <f t="shared" si="0"/>
        <v>0</v>
      </c>
      <c r="E25" s="9"/>
      <c r="F25" s="9">
        <f t="shared" si="1"/>
        <v>0</v>
      </c>
      <c r="G25" s="9"/>
      <c r="H25" s="9">
        <f>Budget!H17+Budget!H18+Budget!H16</f>
        <v>0</v>
      </c>
      <c r="I25" s="9"/>
    </row>
    <row r="26" spans="1:9" x14ac:dyDescent="0.3">
      <c r="A26" t="s">
        <v>60</v>
      </c>
      <c r="B26" s="35">
        <f>'Cash book'!R90</f>
        <v>619.68999999999994</v>
      </c>
      <c r="C26" s="9"/>
      <c r="D26" s="35">
        <f t="shared" si="0"/>
        <v>0</v>
      </c>
      <c r="E26" s="9"/>
      <c r="F26" s="9">
        <f t="shared" si="1"/>
        <v>-619.68999999999994</v>
      </c>
      <c r="G26" s="9"/>
      <c r="H26" s="9">
        <f>Budget!H20</f>
        <v>0</v>
      </c>
      <c r="I26" s="9"/>
    </row>
    <row r="27" spans="1:9" x14ac:dyDescent="0.3">
      <c r="A27" t="s">
        <v>69</v>
      </c>
      <c r="B27" s="35">
        <f>'Cash book'!X90</f>
        <v>0</v>
      </c>
      <c r="C27" s="9"/>
      <c r="D27" s="35">
        <f t="shared" si="0"/>
        <v>0</v>
      </c>
      <c r="E27" s="9"/>
      <c r="F27" s="9">
        <f t="shared" si="1"/>
        <v>0</v>
      </c>
      <c r="G27" s="9"/>
      <c r="H27" s="9">
        <f>Budget!H24</f>
        <v>0</v>
      </c>
      <c r="I27" s="9"/>
    </row>
    <row r="28" spans="1:9" x14ac:dyDescent="0.3">
      <c r="B28" s="17">
        <f>SUM(B15:B26)</f>
        <v>2520.1799999999998</v>
      </c>
      <c r="C28" s="9"/>
      <c r="D28" s="17">
        <v>0</v>
      </c>
      <c r="E28" s="9"/>
      <c r="F28" s="17">
        <f t="shared" si="1"/>
        <v>-2520.1799999999998</v>
      </c>
      <c r="G28" s="9"/>
      <c r="H28" s="17">
        <f>SUM(H15:H27)</f>
        <v>0</v>
      </c>
      <c r="I28" s="9"/>
    </row>
    <row r="29" spans="1:9" x14ac:dyDescent="0.3">
      <c r="B29" s="11"/>
      <c r="C29" s="9"/>
      <c r="D29" s="11"/>
      <c r="E29" s="9"/>
      <c r="F29" s="11" t="s">
        <v>11</v>
      </c>
      <c r="G29" s="9"/>
      <c r="H29" s="11"/>
      <c r="I29" s="9"/>
    </row>
    <row r="30" spans="1:9" x14ac:dyDescent="0.3">
      <c r="A30" t="s">
        <v>28</v>
      </c>
      <c r="B30" s="35">
        <f>+B12-B28</f>
        <v>1642.1600000000003</v>
      </c>
      <c r="C30" s="9"/>
      <c r="D30" s="35">
        <f>+D12-D28</f>
        <v>1875</v>
      </c>
      <c r="E30" s="9"/>
      <c r="F30" s="35">
        <f>+B30-D30</f>
        <v>-232.83999999999969</v>
      </c>
      <c r="G30" s="9"/>
      <c r="H30" s="35">
        <f>+H12-H28</f>
        <v>7500</v>
      </c>
      <c r="I30" s="9"/>
    </row>
    <row r="32" spans="1:9" x14ac:dyDescent="0.3">
      <c r="A32" t="s">
        <v>29</v>
      </c>
      <c r="B32" s="9">
        <f>'Full Reconciliation'!B20+'Full Reconciliation'!B26</f>
        <v>14168.41</v>
      </c>
      <c r="H32" s="9"/>
      <c r="I32" s="9"/>
    </row>
    <row r="34" spans="1:9" ht="15" thickBot="1" x14ac:dyDescent="0.35">
      <c r="A34" t="s">
        <v>30</v>
      </c>
      <c r="B34" s="21">
        <f>+B30+B32</f>
        <v>15810.57</v>
      </c>
      <c r="H34" s="14">
        <f>+H30+H32</f>
        <v>7500</v>
      </c>
      <c r="I34" s="9"/>
    </row>
    <row r="35" spans="1:9" ht="15" thickTop="1" x14ac:dyDescent="0.3"/>
    <row r="37" spans="1:9" x14ac:dyDescent="0.3">
      <c r="A37" t="s">
        <v>31</v>
      </c>
      <c r="B37" s="20">
        <f>+B28-'Cash book'!F90</f>
        <v>-9.9000000000000909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F98"/>
  <sheetViews>
    <sheetView zoomScaleNormal="100" workbookViewId="0">
      <pane ySplit="3" topLeftCell="A6" activePane="bottomLeft" state="frozen"/>
      <selection activeCell="D1" sqref="D1"/>
      <selection pane="bottomLeft" activeCell="AA14" sqref="AA14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96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99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97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104</v>
      </c>
      <c r="B6" t="s">
        <v>101</v>
      </c>
      <c r="C6" t="s">
        <v>117</v>
      </c>
      <c r="D6" t="s">
        <v>118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103</v>
      </c>
      <c r="C7" t="s">
        <v>117</v>
      </c>
      <c r="D7" t="s">
        <v>119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26" si="0">AE6+L7-AA7-K7</f>
        <v>3765.6699999999996</v>
      </c>
      <c r="AF7" s="34">
        <f t="shared" ref="AF7:AF26" si="1">AF6+K7</f>
        <v>10079.790000000001</v>
      </c>
    </row>
    <row r="8" spans="1:32" x14ac:dyDescent="0.3">
      <c r="A8" t="s">
        <v>120</v>
      </c>
      <c r="B8" t="s">
        <v>102</v>
      </c>
      <c r="C8" t="s">
        <v>117</v>
      </c>
      <c r="D8" t="s">
        <v>121</v>
      </c>
      <c r="E8" s="30"/>
      <c r="F8" s="4">
        <v>193.75</v>
      </c>
      <c r="G8" s="30"/>
      <c r="L8" s="59">
        <f t="shared" ref="L8:L44" si="2">SUM(G8:K8)</f>
        <v>0</v>
      </c>
      <c r="M8" s="4">
        <v>193.75</v>
      </c>
      <c r="O8" s="4"/>
      <c r="AA8" s="4">
        <f t="shared" ref="AA8:AA66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122</v>
      </c>
      <c r="B9" t="s">
        <v>124</v>
      </c>
      <c r="C9" t="s">
        <v>117</v>
      </c>
      <c r="D9" t="s">
        <v>123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125</v>
      </c>
      <c r="C10" t="s">
        <v>117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126</v>
      </c>
      <c r="B11" t="s">
        <v>106</v>
      </c>
      <c r="C11" t="s">
        <v>107</v>
      </c>
      <c r="D11" t="s">
        <v>127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110</v>
      </c>
      <c r="C12" t="s">
        <v>117</v>
      </c>
      <c r="D12" t="s">
        <v>128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129</v>
      </c>
      <c r="B13" t="s">
        <v>130</v>
      </c>
      <c r="C13" t="s">
        <v>117</v>
      </c>
      <c r="D13" t="s">
        <v>131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105</v>
      </c>
      <c r="C14" t="s">
        <v>117</v>
      </c>
      <c r="D14" t="s">
        <v>132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133</v>
      </c>
      <c r="B15" t="s">
        <v>108</v>
      </c>
      <c r="C15" t="s">
        <v>107</v>
      </c>
      <c r="D15" t="s">
        <v>134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108</v>
      </c>
      <c r="C16" t="s">
        <v>117</v>
      </c>
      <c r="D16" t="s">
        <v>135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151</v>
      </c>
      <c r="C17" t="s">
        <v>107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136</v>
      </c>
      <c r="B18" t="s">
        <v>102</v>
      </c>
      <c r="C18" t="s">
        <v>117</v>
      </c>
      <c r="D18" t="s">
        <v>138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137</v>
      </c>
      <c r="B19" t="s">
        <v>130</v>
      </c>
      <c r="C19" t="s">
        <v>117</v>
      </c>
      <c r="D19" t="s">
        <v>139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109</v>
      </c>
      <c r="B20" t="s">
        <v>108</v>
      </c>
      <c r="C20" t="s">
        <v>117</v>
      </c>
      <c r="D20" t="s">
        <v>135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151</v>
      </c>
      <c r="C21" t="s">
        <v>107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141</v>
      </c>
      <c r="B22" t="s">
        <v>102</v>
      </c>
      <c r="C22" t="s">
        <v>117</v>
      </c>
      <c r="D22" t="s">
        <v>140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143</v>
      </c>
      <c r="B23" t="s">
        <v>145</v>
      </c>
      <c r="C23" t="s">
        <v>117</v>
      </c>
      <c r="D23" t="s">
        <v>144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148</v>
      </c>
      <c r="C24" t="s">
        <v>117</v>
      </c>
      <c r="D24" t="s">
        <v>147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146</v>
      </c>
      <c r="B25" t="s">
        <v>142</v>
      </c>
      <c r="C25" t="s">
        <v>117</v>
      </c>
      <c r="D25" t="s">
        <v>149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73">
        <f t="shared" si="0"/>
        <v>5693.67</v>
      </c>
      <c r="AF25" s="34">
        <f t="shared" si="1"/>
        <v>10097.460000000001</v>
      </c>
    </row>
    <row r="26" spans="1:32" x14ac:dyDescent="0.3">
      <c r="A26" t="s">
        <v>150</v>
      </c>
      <c r="B26" t="s">
        <v>151</v>
      </c>
      <c r="C26" t="s">
        <v>107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72">
        <f t="shared" si="0"/>
        <v>5693.67</v>
      </c>
      <c r="AF26" s="74">
        <f t="shared" si="1"/>
        <v>10107.000000000002</v>
      </c>
    </row>
    <row r="27" spans="1:32" x14ac:dyDescent="0.3">
      <c r="E27" s="33"/>
      <c r="F27" s="34"/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f t="shared" si="3"/>
        <v>0</v>
      </c>
      <c r="AB27" s="4"/>
      <c r="AC27" s="4"/>
      <c r="AD27" s="34"/>
      <c r="AE27" s="33"/>
      <c r="AF27" s="34"/>
    </row>
    <row r="28" spans="1:32" x14ac:dyDescent="0.3">
      <c r="E28" s="33"/>
      <c r="F28" s="34"/>
      <c r="G28" s="4"/>
      <c r="H28" s="4"/>
      <c r="I28" s="4"/>
      <c r="J28" s="4"/>
      <c r="K28" s="4"/>
      <c r="L28" s="59">
        <f t="shared" si="2"/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0</v>
      </c>
      <c r="AB28" s="4"/>
      <c r="AC28" s="4"/>
      <c r="AD28" s="34"/>
      <c r="AE28" s="66"/>
      <c r="AF28" s="67"/>
    </row>
    <row r="29" spans="1:32" x14ac:dyDescent="0.3">
      <c r="E29" s="33"/>
      <c r="F29" s="34"/>
      <c r="G29" s="4"/>
      <c r="H29" s="4"/>
      <c r="I29" s="4"/>
      <c r="J29" s="4"/>
      <c r="K29" s="4"/>
      <c r="L29" s="5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33"/>
      <c r="AF29" s="34"/>
    </row>
    <row r="30" spans="1:32" x14ac:dyDescent="0.3">
      <c r="E30" s="33"/>
      <c r="F30" s="34"/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f t="shared" si="3"/>
        <v>0</v>
      </c>
      <c r="AB30" s="4"/>
      <c r="AC30" s="4"/>
      <c r="AD30" s="34"/>
      <c r="AE30" s="33"/>
      <c r="AF30" s="34"/>
    </row>
    <row r="31" spans="1:32" x14ac:dyDescent="0.3">
      <c r="E31" s="33"/>
      <c r="F31" s="34"/>
      <c r="G31" s="4"/>
      <c r="H31" s="4"/>
      <c r="I31" s="4"/>
      <c r="J31" s="4"/>
      <c r="K31" s="4"/>
      <c r="L31" s="59">
        <f t="shared" si="2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0</v>
      </c>
      <c r="AB31" s="4"/>
      <c r="AC31" s="4"/>
      <c r="AD31" s="34"/>
      <c r="AE31" s="33"/>
      <c r="AF31" s="34"/>
    </row>
    <row r="32" spans="1:32" x14ac:dyDescent="0.3">
      <c r="E32" s="33"/>
      <c r="F32" s="34"/>
      <c r="G32" s="4"/>
      <c r="H32" s="4"/>
      <c r="I32" s="4"/>
      <c r="J32" s="4"/>
      <c r="K32" s="4"/>
      <c r="L32" s="62">
        <f t="shared" si="2"/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>
        <f t="shared" si="3"/>
        <v>0</v>
      </c>
      <c r="AB32" s="4"/>
      <c r="AC32" s="4"/>
      <c r="AD32" s="34"/>
      <c r="AE32" s="33"/>
      <c r="AF32" s="34"/>
    </row>
    <row r="33" spans="5:32" x14ac:dyDescent="0.3">
      <c r="E33" s="33"/>
      <c r="F33" s="34"/>
      <c r="G33" s="4"/>
      <c r="H33" s="4"/>
      <c r="I33" s="4"/>
      <c r="J33" s="4"/>
      <c r="K33" s="4"/>
      <c r="L33" s="59">
        <f t="shared" si="2"/>
        <v>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 t="shared" si="3"/>
        <v>0</v>
      </c>
      <c r="AB33" s="4"/>
      <c r="AC33" s="4"/>
      <c r="AD33" s="34"/>
      <c r="AE33" s="33"/>
      <c r="AF33" s="34"/>
    </row>
    <row r="34" spans="5:32" x14ac:dyDescent="0.3">
      <c r="E34" s="33"/>
      <c r="F34" s="34"/>
      <c r="G34" s="4"/>
      <c r="H34" s="4"/>
      <c r="I34" s="4"/>
      <c r="J34" s="4"/>
      <c r="K34" s="4"/>
      <c r="L34" s="59">
        <f t="shared" si="2"/>
        <v>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 t="shared" si="3"/>
        <v>0</v>
      </c>
      <c r="AB34" s="4"/>
      <c r="AC34" s="4"/>
      <c r="AD34" s="34"/>
      <c r="AE34" s="33"/>
      <c r="AF34" s="34"/>
    </row>
    <row r="35" spans="5:32" x14ac:dyDescent="0.3">
      <c r="E35" s="33"/>
      <c r="F35" s="34"/>
      <c r="G35" s="4"/>
      <c r="H35" s="4"/>
      <c r="I35" s="4"/>
      <c r="J35" s="4"/>
      <c r="K35" s="4"/>
      <c r="L35" s="59">
        <f t="shared" si="2"/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 t="shared" si="3"/>
        <v>0</v>
      </c>
      <c r="AB35" s="4"/>
      <c r="AC35" s="4"/>
      <c r="AD35" s="34"/>
      <c r="AE35" s="33"/>
      <c r="AF35" s="34"/>
    </row>
    <row r="36" spans="5:32" x14ac:dyDescent="0.3">
      <c r="E36" s="33"/>
      <c r="F36" s="34"/>
      <c r="G36" s="4"/>
      <c r="H36" s="4"/>
      <c r="I36" s="4"/>
      <c r="J36" s="4"/>
      <c r="K36" s="4"/>
      <c r="L36" s="59">
        <f t="shared" si="2"/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0</v>
      </c>
      <c r="AB36" s="4"/>
      <c r="AC36" s="4"/>
      <c r="AD36" s="34"/>
      <c r="AE36" s="33"/>
      <c r="AF36" s="34"/>
    </row>
    <row r="37" spans="5:32" x14ac:dyDescent="0.3">
      <c r="E37" s="33"/>
      <c r="F37" s="34"/>
      <c r="G37" s="4"/>
      <c r="H37" s="4"/>
      <c r="I37" s="4"/>
      <c r="J37" s="4"/>
      <c r="K37" s="4"/>
      <c r="L37" s="59">
        <f t="shared" si="2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33"/>
      <c r="AF37" s="34"/>
    </row>
    <row r="38" spans="5:32" x14ac:dyDescent="0.3">
      <c r="E38" s="33"/>
      <c r="F38" s="34"/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f t="shared" si="3"/>
        <v>0</v>
      </c>
      <c r="AB38" s="4"/>
      <c r="AC38" s="4"/>
      <c r="AD38" s="34"/>
      <c r="AE38" s="33"/>
      <c r="AF38" s="34"/>
    </row>
    <row r="39" spans="5:32" x14ac:dyDescent="0.3">
      <c r="E39" s="33"/>
      <c r="F39" s="34"/>
      <c r="G39" s="4"/>
      <c r="H39" s="4"/>
      <c r="I39" s="4"/>
      <c r="J39" s="4"/>
      <c r="K39" s="4"/>
      <c r="L39" s="59">
        <f t="shared" si="2"/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33"/>
      <c r="AF39" s="34"/>
    </row>
    <row r="40" spans="5:32" x14ac:dyDescent="0.3">
      <c r="E40" s="33"/>
      <c r="F40" s="34"/>
      <c r="G40" s="4"/>
      <c r="H40" s="4"/>
      <c r="I40" s="4"/>
      <c r="J40" s="4"/>
      <c r="K40" s="4"/>
      <c r="L40" s="59">
        <f t="shared" si="2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33"/>
      <c r="AF40" s="34"/>
    </row>
    <row r="41" spans="5:32" x14ac:dyDescent="0.3">
      <c r="E41" s="33"/>
      <c r="F41" s="34"/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f t="shared" si="3"/>
        <v>0</v>
      </c>
      <c r="AB41" s="4"/>
      <c r="AC41" s="4"/>
      <c r="AD41" s="34"/>
      <c r="AE41" s="33"/>
      <c r="AF41" s="34"/>
    </row>
    <row r="42" spans="5:32" x14ac:dyDescent="0.3">
      <c r="E42" s="33"/>
      <c r="F42" s="34"/>
      <c r="G42" s="4"/>
      <c r="H42" s="4"/>
      <c r="I42" s="4"/>
      <c r="J42" s="4"/>
      <c r="K42" s="4"/>
      <c r="L42" s="59">
        <f t="shared" si="2"/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0</v>
      </c>
      <c r="AB42" s="4"/>
      <c r="AC42" s="4"/>
      <c r="AD42" s="34"/>
      <c r="AE42" s="33"/>
      <c r="AF42" s="34"/>
    </row>
    <row r="43" spans="5:32" x14ac:dyDescent="0.3"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/>
      <c r="AD43" s="34"/>
      <c r="AE43" s="33"/>
      <c r="AF43" s="34"/>
    </row>
    <row r="44" spans="5:32" x14ac:dyDescent="0.3">
      <c r="E44" s="33"/>
      <c r="F44" s="34"/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>
        <f t="shared" si="3"/>
        <v>0</v>
      </c>
      <c r="AB44" s="4"/>
      <c r="AC44" s="4"/>
      <c r="AD44" s="34"/>
      <c r="AE44" s="33"/>
      <c r="AF44" s="34"/>
    </row>
    <row r="45" spans="5:32" x14ac:dyDescent="0.3">
      <c r="E45" s="33"/>
      <c r="F45" s="34"/>
      <c r="G45" s="4"/>
      <c r="H45" s="4"/>
      <c r="I45" s="4"/>
      <c r="J45" s="4"/>
      <c r="K45" s="4"/>
      <c r="L45" s="59">
        <f t="shared" ref="L45:L64" si="4">SUM(G45:K45)</f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33"/>
      <c r="AF45" s="34"/>
    </row>
    <row r="46" spans="5:32" x14ac:dyDescent="0.3">
      <c r="E46" s="33"/>
      <c r="F46" s="34"/>
      <c r="G46" s="4"/>
      <c r="H46" s="4"/>
      <c r="I46" s="4"/>
      <c r="J46" s="4"/>
      <c r="K46" s="4"/>
      <c r="L46" s="5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0</v>
      </c>
      <c r="AB46" s="4"/>
      <c r="AC46" s="4"/>
      <c r="AD46" s="34"/>
      <c r="AE46" s="33"/>
      <c r="AF46" s="34"/>
    </row>
    <row r="47" spans="5:32" x14ac:dyDescent="0.3">
      <c r="E47" s="33"/>
      <c r="F47" s="34"/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 t="shared" si="3"/>
        <v>0</v>
      </c>
      <c r="AB47" s="4"/>
      <c r="AC47" s="4"/>
      <c r="AD47" s="34"/>
      <c r="AE47" s="33"/>
      <c r="AF47" s="34"/>
    </row>
    <row r="48" spans="5:32" x14ac:dyDescent="0.3">
      <c r="E48" s="33"/>
      <c r="F48" s="34"/>
      <c r="G48" s="4"/>
      <c r="H48" s="4"/>
      <c r="I48" s="4"/>
      <c r="J48" s="4"/>
      <c r="K48" s="4"/>
      <c r="L48" s="59">
        <f t="shared" si="4"/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f t="shared" si="3"/>
        <v>0</v>
      </c>
      <c r="AB48" s="4"/>
      <c r="AC48" s="4"/>
      <c r="AD48" s="34"/>
      <c r="AE48" s="33"/>
      <c r="AF48" s="34"/>
    </row>
    <row r="49" spans="5:32" x14ac:dyDescent="0.3">
      <c r="E49" s="33"/>
      <c r="F49" s="34"/>
      <c r="G49" s="4"/>
      <c r="H49" s="4"/>
      <c r="I49" s="4"/>
      <c r="J49" s="4"/>
      <c r="K49" s="4"/>
      <c r="L49" s="59">
        <f t="shared" si="4"/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f t="shared" si="3"/>
        <v>0</v>
      </c>
      <c r="AB49" s="4"/>
      <c r="AC49" s="4"/>
      <c r="AD49" s="34"/>
      <c r="AE49" s="33"/>
      <c r="AF49" s="34"/>
    </row>
    <row r="50" spans="5:32" x14ac:dyDescent="0.3">
      <c r="E50" s="33"/>
      <c r="F50" s="34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>
        <f t="shared" si="3"/>
        <v>0</v>
      </c>
      <c r="AB50" s="4"/>
      <c r="AC50" s="4"/>
      <c r="AD50" s="34"/>
      <c r="AE50" s="33"/>
      <c r="AF50" s="34"/>
    </row>
    <row r="51" spans="5:32" x14ac:dyDescent="0.3">
      <c r="E51" s="33"/>
      <c r="F51" s="34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33"/>
      <c r="AF51" s="34"/>
    </row>
    <row r="52" spans="5:32" x14ac:dyDescent="0.3">
      <c r="E52" s="33"/>
      <c r="F52" s="34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>
        <f t="shared" si="3"/>
        <v>0</v>
      </c>
      <c r="AB52" s="4"/>
      <c r="AC52" s="4"/>
      <c r="AD52" s="34"/>
      <c r="AE52" s="33"/>
      <c r="AF52" s="34"/>
    </row>
    <row r="53" spans="5:32" x14ac:dyDescent="0.3">
      <c r="E53" s="33"/>
      <c r="F53" s="34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0</v>
      </c>
      <c r="AB53" s="4"/>
      <c r="AC53" s="4"/>
      <c r="AD53" s="34"/>
      <c r="AE53" s="33"/>
      <c r="AF53" s="34"/>
    </row>
    <row r="54" spans="5:32" x14ac:dyDescent="0.3">
      <c r="E54" s="30"/>
      <c r="F54" s="31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33"/>
      <c r="AF54" s="34"/>
    </row>
    <row r="55" spans="5:32" x14ac:dyDescent="0.3">
      <c r="E55" s="30"/>
      <c r="F55" s="31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0</v>
      </c>
      <c r="AB55" s="4"/>
      <c r="AC55" s="4"/>
      <c r="AD55" s="34"/>
      <c r="AE55" s="33"/>
      <c r="AF55" s="34"/>
    </row>
    <row r="56" spans="5:32" x14ac:dyDescent="0.3">
      <c r="E56" s="30"/>
      <c r="F56" s="31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3"/>
        <v>0</v>
      </c>
      <c r="AB56" s="4"/>
      <c r="AC56" s="4"/>
      <c r="AD56" s="34"/>
      <c r="AE56" s="33"/>
      <c r="AF56" s="34"/>
    </row>
    <row r="57" spans="5:32" x14ac:dyDescent="0.3">
      <c r="E57" s="30"/>
      <c r="F57" s="31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f t="shared" si="3"/>
        <v>0</v>
      </c>
      <c r="AB57" s="4"/>
      <c r="AC57" s="4"/>
      <c r="AD57" s="34"/>
      <c r="AE57" s="33"/>
      <c r="AF57" s="34"/>
    </row>
    <row r="58" spans="5:32" x14ac:dyDescent="0.3">
      <c r="E58" s="30"/>
      <c r="F58" s="31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3"/>
        <v>0</v>
      </c>
      <c r="AB58" s="4"/>
      <c r="AC58" s="4"/>
      <c r="AD58" s="34"/>
      <c r="AE58" s="33"/>
      <c r="AF58" s="34"/>
    </row>
    <row r="59" spans="5:32" x14ac:dyDescent="0.3">
      <c r="E59" s="33"/>
      <c r="F59" s="34"/>
      <c r="G59" s="4"/>
      <c r="H59" s="4"/>
      <c r="I59" s="4"/>
      <c r="J59" s="4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0</v>
      </c>
      <c r="AB59" s="4"/>
      <c r="AC59" s="4"/>
      <c r="AD59" s="34"/>
      <c r="AE59" s="33"/>
      <c r="AF59" s="34"/>
    </row>
    <row r="60" spans="5:32" x14ac:dyDescent="0.3">
      <c r="E60" s="33"/>
      <c r="F60" s="34"/>
      <c r="G60" s="4"/>
      <c r="H60" s="4"/>
      <c r="I60" s="4"/>
      <c r="J60" s="4"/>
      <c r="K60" s="4"/>
      <c r="L60" s="59">
        <f t="shared" si="4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3"/>
        <v>0</v>
      </c>
      <c r="AB60" s="4"/>
      <c r="AC60" s="4"/>
      <c r="AD60" s="34"/>
      <c r="AE60" s="33"/>
      <c r="AF60" s="34"/>
    </row>
    <row r="61" spans="5:32" x14ac:dyDescent="0.3">
      <c r="E61" s="33"/>
      <c r="F61" s="34"/>
      <c r="G61" s="4"/>
      <c r="H61" s="4"/>
      <c r="I61" s="4"/>
      <c r="J61" s="4"/>
      <c r="K61" s="4"/>
      <c r="L61" s="59">
        <f t="shared" si="4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3"/>
        <v>0</v>
      </c>
      <c r="AB61" s="4"/>
      <c r="AC61" s="4"/>
      <c r="AD61" s="34"/>
      <c r="AE61" s="33"/>
      <c r="AF61" s="34"/>
    </row>
    <row r="62" spans="5:32" x14ac:dyDescent="0.3">
      <c r="E62" s="33"/>
      <c r="F62" s="34"/>
      <c r="G62" s="4"/>
      <c r="H62" s="4"/>
      <c r="I62" s="4"/>
      <c r="J62" s="4"/>
      <c r="K62" s="4"/>
      <c r="L62" s="59">
        <f t="shared" si="4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5:32" x14ac:dyDescent="0.3">
      <c r="E63" s="33"/>
      <c r="F63" s="34"/>
      <c r="G63" s="4"/>
      <c r="H63" s="4"/>
      <c r="I63" s="4"/>
      <c r="J63" s="4"/>
      <c r="K63" s="4"/>
      <c r="L63" s="59">
        <f t="shared" si="4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5:32" x14ac:dyDescent="0.3">
      <c r="E64" s="33"/>
      <c r="F64" s="34"/>
      <c r="G64" s="4"/>
      <c r="H64" s="4"/>
      <c r="I64" s="4"/>
      <c r="J64" s="4"/>
      <c r="K64" s="4"/>
      <c r="L64" s="59">
        <f t="shared" si="4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34"/>
      <c r="L65" s="59">
        <f t="shared" ref="L65:L73" si="5">SUM(G65:K65)</f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34"/>
      <c r="L66" s="59">
        <f t="shared" si="5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34"/>
      <c r="L67" s="59">
        <f t="shared" si="5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34"/>
      <c r="AE67" s="70"/>
      <c r="AF67" s="71"/>
    </row>
    <row r="68" spans="5:32" x14ac:dyDescent="0.3">
      <c r="E68" s="33"/>
      <c r="F68" s="34"/>
      <c r="G68" s="4"/>
      <c r="H68" s="4"/>
      <c r="I68" s="4"/>
      <c r="J68" s="4"/>
      <c r="K68" s="34"/>
      <c r="L68" s="59">
        <f t="shared" si="5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34"/>
      <c r="L69" s="59">
        <f t="shared" si="5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si="5"/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5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5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33"/>
      <c r="AF72" s="34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5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ref="L74:L86" si="6">SUM(G74:K74)</f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6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6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6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6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68"/>
      <c r="AF78" s="69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si="6"/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6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6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34"/>
      <c r="L82" s="62">
        <f t="shared" si="6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4"/>
      <c r="L83" s="62">
        <f t="shared" si="6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33"/>
      <c r="AF83" s="34"/>
    </row>
    <row r="84" spans="3:32" x14ac:dyDescent="0.3">
      <c r="E84" s="33"/>
      <c r="F84" s="34"/>
      <c r="G84" s="4"/>
      <c r="H84" s="4"/>
      <c r="I84" s="4"/>
      <c r="J84" s="4"/>
      <c r="K84" s="4"/>
      <c r="L84" s="62">
        <f t="shared" si="6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4"/>
      <c r="L85" s="62">
        <f t="shared" si="6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4"/>
      <c r="L86" s="62">
        <f t="shared" si="6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4"/>
      <c r="L87" s="5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5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63"/>
      <c r="G89" s="4"/>
      <c r="H89" s="4"/>
      <c r="I89" s="4"/>
      <c r="J89" s="4"/>
      <c r="K89" s="4"/>
      <c r="L89" s="5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66"/>
      <c r="AF89" s="67"/>
    </row>
    <row r="90" spans="3:32" x14ac:dyDescent="0.3">
      <c r="C90" s="3" t="s">
        <v>8</v>
      </c>
      <c r="E90" s="32">
        <f t="shared" ref="E90:AD90" si="7">SUM(E6:E89)</f>
        <v>4162.34</v>
      </c>
      <c r="F90" s="32">
        <f t="shared" si="7"/>
        <v>2530.08</v>
      </c>
      <c r="G90" s="32">
        <f t="shared" si="7"/>
        <v>4000</v>
      </c>
      <c r="H90" s="32">
        <f t="shared" si="7"/>
        <v>0</v>
      </c>
      <c r="I90" s="32">
        <f t="shared" si="7"/>
        <v>0</v>
      </c>
      <c r="J90" s="32">
        <f t="shared" si="7"/>
        <v>135.13</v>
      </c>
      <c r="K90" s="32">
        <f t="shared" si="7"/>
        <v>27.21</v>
      </c>
      <c r="L90" s="32">
        <f t="shared" si="7"/>
        <v>4162.34</v>
      </c>
      <c r="M90" s="32">
        <f t="shared" si="7"/>
        <v>581.25</v>
      </c>
      <c r="N90" s="32">
        <f t="shared" si="7"/>
        <v>0</v>
      </c>
      <c r="O90" s="32">
        <f t="shared" si="7"/>
        <v>52.43</v>
      </c>
      <c r="P90" s="32">
        <f t="shared" si="7"/>
        <v>555.79999999999995</v>
      </c>
      <c r="Q90" s="32">
        <f t="shared" si="7"/>
        <v>0</v>
      </c>
      <c r="R90" s="32">
        <f t="shared" si="7"/>
        <v>619.68999999999994</v>
      </c>
      <c r="S90" s="32">
        <f t="shared" si="7"/>
        <v>313.05</v>
      </c>
      <c r="T90" s="32">
        <f t="shared" si="7"/>
        <v>0</v>
      </c>
      <c r="U90" s="32">
        <f t="shared" si="7"/>
        <v>9.9</v>
      </c>
      <c r="V90" s="32">
        <f t="shared" si="7"/>
        <v>397.96</v>
      </c>
      <c r="W90" s="32">
        <f t="shared" si="7"/>
        <v>0</v>
      </c>
      <c r="X90" s="32">
        <f t="shared" si="7"/>
        <v>0</v>
      </c>
      <c r="Y90" s="32">
        <f t="shared" si="7"/>
        <v>0</v>
      </c>
      <c r="Z90" s="32">
        <f t="shared" si="7"/>
        <v>0</v>
      </c>
      <c r="AA90" s="32">
        <f t="shared" si="7"/>
        <v>2530.08</v>
      </c>
      <c r="AB90" s="32">
        <f t="shared" si="7"/>
        <v>0</v>
      </c>
      <c r="AC90" s="32">
        <f t="shared" si="7"/>
        <v>0</v>
      </c>
      <c r="AD90" s="61">
        <f t="shared" si="7"/>
        <v>183.87</v>
      </c>
      <c r="AE90" s="4"/>
      <c r="AF90" s="31"/>
    </row>
    <row r="91" spans="3:32" x14ac:dyDescent="0.3">
      <c r="E91" s="30"/>
      <c r="F91" s="31"/>
      <c r="AD91" s="31"/>
      <c r="AF91" s="31"/>
    </row>
    <row r="92" spans="3:32" ht="15" thickBot="1" x14ac:dyDescent="0.35">
      <c r="C92" s="3" t="s">
        <v>100</v>
      </c>
      <c r="E92" s="58" t="s">
        <v>90</v>
      </c>
      <c r="F92" s="58" t="s">
        <v>90</v>
      </c>
      <c r="G92" s="4">
        <f>Budget!H38</f>
        <v>0</v>
      </c>
      <c r="H92" s="58" t="s">
        <v>90</v>
      </c>
      <c r="I92" s="65"/>
      <c r="J92" s="4">
        <f>Budget!H29</f>
        <v>150</v>
      </c>
      <c r="K92" s="49" t="s">
        <v>90</v>
      </c>
      <c r="L92" s="49" t="s">
        <v>90</v>
      </c>
      <c r="M92" s="4">
        <f>Budget!H7</f>
        <v>0</v>
      </c>
      <c r="N92" s="4">
        <f>Budget!H8</f>
        <v>0</v>
      </c>
      <c r="O92" s="4">
        <f>Budget!H23</f>
        <v>0</v>
      </c>
      <c r="P92" s="4">
        <f>Budget!H10+Budget!H19</f>
        <v>0</v>
      </c>
      <c r="Q92" s="4">
        <f>Budget!H12</f>
        <v>0</v>
      </c>
      <c r="R92" s="4">
        <f>Budget!H20</f>
        <v>0</v>
      </c>
      <c r="S92" s="4">
        <f>Budget!H13+Budget!H14+Budget!H15</f>
        <v>0</v>
      </c>
      <c r="T92" s="4">
        <f>Budget!H22</f>
        <v>0</v>
      </c>
      <c r="U92" s="4"/>
      <c r="V92" s="4">
        <f>Budget!H11</f>
        <v>0</v>
      </c>
      <c r="W92" s="4">
        <f>Budget!H21</f>
        <v>0</v>
      </c>
      <c r="X92" s="4">
        <f>Budget!H24</f>
        <v>0</v>
      </c>
      <c r="Y92" s="4">
        <f>Budget!H17+Budget!H18+Budget!H16</f>
        <v>0</v>
      </c>
      <c r="Z92" s="4">
        <f>Budget!H9</f>
        <v>0</v>
      </c>
      <c r="AA92" s="49" t="s">
        <v>90</v>
      </c>
      <c r="AB92" s="49"/>
      <c r="AC92" s="49" t="s">
        <v>90</v>
      </c>
      <c r="AD92" s="50" t="s">
        <v>90</v>
      </c>
      <c r="AF92" s="31"/>
    </row>
    <row r="93" spans="3:32" ht="15" thickTop="1" x14ac:dyDescent="0.3">
      <c r="E93" s="30"/>
      <c r="F93" s="31"/>
      <c r="K93" s="51"/>
      <c r="L93" s="51"/>
      <c r="AA93" s="51"/>
      <c r="AB93" s="51"/>
      <c r="AC93" s="51"/>
      <c r="AD93" s="52"/>
      <c r="AF93" s="31"/>
    </row>
    <row r="94" spans="3:32" ht="15" thickBot="1" x14ac:dyDescent="0.35">
      <c r="C94" s="3" t="s">
        <v>34</v>
      </c>
      <c r="E94" s="58" t="s">
        <v>90</v>
      </c>
      <c r="F94" s="58" t="s">
        <v>90</v>
      </c>
      <c r="G94" s="36">
        <f t="shared" ref="G94:J94" si="8">G90-G92</f>
        <v>4000</v>
      </c>
      <c r="H94" s="58"/>
      <c r="I94" s="58"/>
      <c r="J94" s="36">
        <f t="shared" si="8"/>
        <v>-14.870000000000005</v>
      </c>
      <c r="K94" s="53"/>
      <c r="L94" s="53"/>
      <c r="M94" s="57">
        <f>M92-M90</f>
        <v>-581.25</v>
      </c>
      <c r="N94" s="57">
        <f t="shared" ref="N94:Z94" si="9">N92-N90</f>
        <v>0</v>
      </c>
      <c r="O94" s="57">
        <f t="shared" si="9"/>
        <v>-52.43</v>
      </c>
      <c r="P94" s="57">
        <f t="shared" si="9"/>
        <v>-555.79999999999995</v>
      </c>
      <c r="Q94" s="57">
        <f t="shared" si="9"/>
        <v>0</v>
      </c>
      <c r="R94" s="57">
        <f t="shared" si="9"/>
        <v>-619.68999999999994</v>
      </c>
      <c r="S94" s="57">
        <f t="shared" si="9"/>
        <v>-313.05</v>
      </c>
      <c r="T94" s="57">
        <f t="shared" si="9"/>
        <v>0</v>
      </c>
      <c r="U94" s="57"/>
      <c r="V94" s="57">
        <f t="shared" si="9"/>
        <v>-397.96</v>
      </c>
      <c r="W94" s="57">
        <f t="shared" si="9"/>
        <v>0</v>
      </c>
      <c r="X94" s="57">
        <f t="shared" si="9"/>
        <v>0</v>
      </c>
      <c r="Y94" s="57">
        <f t="shared" si="9"/>
        <v>0</v>
      </c>
      <c r="Z94" s="57">
        <f t="shared" si="9"/>
        <v>0</v>
      </c>
      <c r="AA94" s="53"/>
      <c r="AB94" s="53"/>
      <c r="AC94" s="53"/>
      <c r="AD94" s="53"/>
      <c r="AE94" s="47"/>
      <c r="AF94" s="48"/>
    </row>
    <row r="95" spans="3:32" ht="15" thickTop="1" x14ac:dyDescent="0.3"/>
    <row r="97" spans="3:5" x14ac:dyDescent="0.3">
      <c r="C97" s="3" t="s">
        <v>58</v>
      </c>
      <c r="E97" s="4">
        <f>E90-SUM(G90:K90)</f>
        <v>0</v>
      </c>
    </row>
    <row r="98" spans="3:5" x14ac:dyDescent="0.3">
      <c r="C98" s="3" t="s">
        <v>57</v>
      </c>
      <c r="E98" s="4">
        <f>F90-SUM(M90:Z90)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8"/>
  <sheetViews>
    <sheetView topLeftCell="A3" workbookViewId="0">
      <selection activeCell="H7" sqref="H7:H24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116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</row>
    <row r="8" spans="3:14" x14ac:dyDescent="0.3">
      <c r="C8" t="s">
        <v>21</v>
      </c>
    </row>
    <row r="9" spans="3:14" x14ac:dyDescent="0.3">
      <c r="C9" t="s">
        <v>22</v>
      </c>
    </row>
    <row r="10" spans="3:14" x14ac:dyDescent="0.3">
      <c r="C10" t="s">
        <v>38</v>
      </c>
    </row>
    <row r="11" spans="3:14" x14ac:dyDescent="0.3">
      <c r="C11" t="s">
        <v>54</v>
      </c>
    </row>
    <row r="12" spans="3:14" x14ac:dyDescent="0.3">
      <c r="C12" t="s">
        <v>25</v>
      </c>
    </row>
    <row r="13" spans="3:14" x14ac:dyDescent="0.3">
      <c r="C13" t="s">
        <v>61</v>
      </c>
    </row>
    <row r="14" spans="3:14" x14ac:dyDescent="0.3">
      <c r="C14" t="s">
        <v>62</v>
      </c>
    </row>
    <row r="15" spans="3:14" x14ac:dyDescent="0.3">
      <c r="C15" t="s">
        <v>63</v>
      </c>
    </row>
    <row r="16" spans="3:14" x14ac:dyDescent="0.3">
      <c r="C16" t="s">
        <v>64</v>
      </c>
    </row>
    <row r="17" spans="3:8" x14ac:dyDescent="0.3">
      <c r="C17" t="s">
        <v>65</v>
      </c>
    </row>
    <row r="18" spans="3:8" x14ac:dyDescent="0.3">
      <c r="C18" t="s">
        <v>66</v>
      </c>
    </row>
    <row r="19" spans="3:8" x14ac:dyDescent="0.3">
      <c r="C19" t="s">
        <v>67</v>
      </c>
    </row>
    <row r="20" spans="3:8" x14ac:dyDescent="0.3">
      <c r="C20" t="s">
        <v>68</v>
      </c>
    </row>
    <row r="21" spans="3:8" x14ac:dyDescent="0.3">
      <c r="C21" t="s">
        <v>27</v>
      </c>
    </row>
    <row r="22" spans="3:8" x14ac:dyDescent="0.3">
      <c r="C22" t="s">
        <v>84</v>
      </c>
    </row>
    <row r="23" spans="3:8" x14ac:dyDescent="0.3">
      <c r="C23" t="s">
        <v>83</v>
      </c>
    </row>
    <row r="24" spans="3:8" ht="15" thickBot="1" x14ac:dyDescent="0.35">
      <c r="C24" t="s">
        <v>69</v>
      </c>
    </row>
    <row r="25" spans="3:8" ht="15" thickBot="1" x14ac:dyDescent="0.35">
      <c r="C25" t="s">
        <v>33</v>
      </c>
      <c r="H25" s="5">
        <f>SUM(H7:H24)</f>
        <v>0</v>
      </c>
    </row>
    <row r="27" spans="3:8" ht="21" x14ac:dyDescent="0.4">
      <c r="C27" s="6" t="s">
        <v>14</v>
      </c>
    </row>
    <row r="29" spans="3:8" x14ac:dyDescent="0.3">
      <c r="C29" t="s">
        <v>39</v>
      </c>
      <c r="H29">
        <v>150</v>
      </c>
    </row>
    <row r="30" spans="3:8" ht="15" thickBot="1" x14ac:dyDescent="0.35"/>
    <row r="31" spans="3:8" ht="15" thickBot="1" x14ac:dyDescent="0.35">
      <c r="H31" s="5">
        <f>SUM(H29:H30)</f>
        <v>150</v>
      </c>
    </row>
    <row r="33" spans="3:8" ht="15" thickBot="1" x14ac:dyDescent="0.35"/>
    <row r="34" spans="3:8" ht="18.600000000000001" thickBot="1" x14ac:dyDescent="0.4">
      <c r="C34" s="1" t="s">
        <v>40</v>
      </c>
      <c r="H34" s="5">
        <f>H25-H31</f>
        <v>-150</v>
      </c>
    </row>
    <row r="36" spans="3:8" ht="15" thickBot="1" x14ac:dyDescent="0.35"/>
    <row r="37" spans="3:8" ht="18.600000000000001" thickBot="1" x14ac:dyDescent="0.4">
      <c r="C37" s="1" t="s">
        <v>95</v>
      </c>
      <c r="H37" s="5">
        <v>7500</v>
      </c>
    </row>
    <row r="38" spans="3:8" ht="18.600000000000001" thickBot="1" x14ac:dyDescent="0.4">
      <c r="C38" s="1"/>
      <c r="H38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19"/>
  <sheetViews>
    <sheetView workbookViewId="0">
      <selection activeCell="A8" sqref="A8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133</v>
      </c>
      <c r="B5" s="39" t="s">
        <v>72</v>
      </c>
      <c r="D5" s="4">
        <v>7.87</v>
      </c>
      <c r="F5" s="4">
        <f t="shared" ref="F5:F16" si="0">C5+D5+E5</f>
        <v>7.87</v>
      </c>
    </row>
    <row r="6" spans="1:7" x14ac:dyDescent="0.3">
      <c r="A6" s="39" t="s">
        <v>109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150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C8" s="41"/>
      <c r="D8" s="42"/>
      <c r="E8" s="42"/>
      <c r="F8" s="4">
        <f t="shared" si="0"/>
        <v>0</v>
      </c>
    </row>
    <row r="9" spans="1:7" x14ac:dyDescent="0.3">
      <c r="C9" s="41"/>
      <c r="D9" s="42"/>
      <c r="E9" s="42"/>
      <c r="F9" s="4">
        <f t="shared" si="0"/>
        <v>0</v>
      </c>
    </row>
    <row r="10" spans="1:7" x14ac:dyDescent="0.3">
      <c r="C10" s="41"/>
      <c r="D10" s="42"/>
      <c r="E10" s="42"/>
      <c r="F10" s="4">
        <f t="shared" si="0"/>
        <v>0</v>
      </c>
    </row>
    <row r="11" spans="1:7" x14ac:dyDescent="0.3">
      <c r="C11" s="41"/>
      <c r="D11" s="42"/>
      <c r="E11" s="42"/>
      <c r="F11" s="4">
        <f t="shared" si="0"/>
        <v>0</v>
      </c>
    </row>
    <row r="12" spans="1:7" x14ac:dyDescent="0.3">
      <c r="C12" s="41"/>
      <c r="D12" s="42"/>
      <c r="E12" s="42"/>
      <c r="F12" s="4">
        <f t="shared" si="0"/>
        <v>0</v>
      </c>
    </row>
    <row r="13" spans="1:7" x14ac:dyDescent="0.3">
      <c r="C13" s="41"/>
      <c r="D13" s="42"/>
      <c r="E13" s="42"/>
      <c r="F13" s="4">
        <f t="shared" si="0"/>
        <v>0</v>
      </c>
    </row>
    <row r="14" spans="1:7" x14ac:dyDescent="0.3">
      <c r="C14" s="41"/>
      <c r="D14" s="42"/>
      <c r="E14" s="42"/>
      <c r="F14" s="4">
        <f t="shared" si="0"/>
        <v>0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/>
    </row>
    <row r="18" spans="2:7" x14ac:dyDescent="0.3">
      <c r="B18" s="39" t="s">
        <v>33</v>
      </c>
      <c r="C18" s="18">
        <f>SUM(C5:C6)</f>
        <v>0</v>
      </c>
      <c r="D18" s="18">
        <f>SUM(D5:D17)</f>
        <v>27.21</v>
      </c>
      <c r="E18" s="18">
        <f>SUM(E5:E17)</f>
        <v>0</v>
      </c>
      <c r="F18" s="18">
        <f>SUM(F5:F17)+E15</f>
        <v>27.21</v>
      </c>
      <c r="G18" s="18">
        <f>G4+D18-E18</f>
        <v>10107</v>
      </c>
    </row>
    <row r="19" spans="2:7" x14ac:dyDescent="0.3">
      <c r="G19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Office</cp:lastModifiedBy>
  <cp:revision/>
  <cp:lastPrinted>2022-11-03T09:49:38Z</cp:lastPrinted>
  <dcterms:created xsi:type="dcterms:W3CDTF">2011-06-26T08:01:14Z</dcterms:created>
  <dcterms:modified xsi:type="dcterms:W3CDTF">2023-07-12T17:14:33Z</dcterms:modified>
  <cp:category/>
  <cp:contentStatus/>
</cp:coreProperties>
</file>