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3\"/>
    </mc:Choice>
  </mc:AlternateContent>
  <xr:revisionPtr revIDLastSave="0" documentId="13_ncr:1_{5E76C4E9-7743-4E97-A974-46FADC11B6B2}" xr6:coauthVersionLast="47" xr6:coauthVersionMax="47" xr10:uidLastSave="{00000000-0000-0000-0000-000000000000}"/>
  <bookViews>
    <workbookView xWindow="-108" yWindow="-108" windowWidth="23256" windowHeight="12456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Sheet2" sheetId="18" r:id="rId4"/>
    <sheet name="Working out sheet" sheetId="17" r:id="rId5"/>
    <sheet name="Budget" sheetId="13" r:id="rId6"/>
    <sheet name="Savings Account" sheetId="16" r:id="rId7"/>
    <sheet name="Sheet1" sheetId="14" r:id="rId8"/>
  </sheets>
  <externalReferences>
    <externalReference r:id="rId9"/>
  </externalReferences>
  <definedNames>
    <definedName name="_xlnm.Print_Area" localSheetId="1">'Budget Comparison'!$A$1:$J$35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1" i="15" l="1"/>
  <c r="AF61" i="15"/>
  <c r="C10" i="9"/>
  <c r="B10" i="9"/>
  <c r="C13" i="9"/>
  <c r="L56" i="15"/>
  <c r="L57" i="15"/>
  <c r="L58" i="15"/>
  <c r="L59" i="15"/>
  <c r="L60" i="15"/>
  <c r="L61" i="15"/>
  <c r="AF59" i="15"/>
  <c r="AF60" i="15" s="1"/>
  <c r="AA52" i="15"/>
  <c r="AA53" i="15"/>
  <c r="AA54" i="15"/>
  <c r="AA55" i="15"/>
  <c r="AA56" i="15"/>
  <c r="AA57" i="15"/>
  <c r="AA58" i="15"/>
  <c r="AA59" i="15"/>
  <c r="AA60" i="15"/>
  <c r="AF55" i="15"/>
  <c r="AF56" i="15"/>
  <c r="AF57" i="15"/>
  <c r="AF58" i="15"/>
  <c r="L53" i="15"/>
  <c r="L54" i="15"/>
  <c r="L55" i="15"/>
  <c r="L49" i="15"/>
  <c r="L50" i="15"/>
  <c r="L51" i="15"/>
  <c r="L52" i="15"/>
  <c r="AA48" i="15"/>
  <c r="AA49" i="15"/>
  <c r="AA50" i="15"/>
  <c r="AA51" i="15"/>
  <c r="AA42" i="15"/>
  <c r="AA43" i="15"/>
  <c r="AA44" i="15"/>
  <c r="AA45" i="15"/>
  <c r="AA46" i="15"/>
  <c r="AA47" i="15"/>
  <c r="AA39" i="15"/>
  <c r="AA40" i="15"/>
  <c r="AA41" i="15"/>
  <c r="AA38" i="15"/>
  <c r="AA35" i="15" l="1"/>
  <c r="AA36" i="15"/>
  <c r="L34" i="15"/>
  <c r="L35" i="15"/>
  <c r="L36" i="15"/>
  <c r="L37" i="15"/>
  <c r="AA33" i="15"/>
  <c r="AA34" i="15"/>
  <c r="AA37" i="15"/>
  <c r="L33" i="15" l="1"/>
  <c r="AA32" i="15"/>
  <c r="AA31" i="15"/>
  <c r="AA29" i="15"/>
  <c r="AA30" i="15"/>
  <c r="L23" i="15" l="1"/>
  <c r="L24" i="15"/>
  <c r="AA25" i="15"/>
  <c r="AA26" i="15"/>
  <c r="AA27" i="15"/>
  <c r="AA28" i="15"/>
  <c r="AA20" i="15"/>
  <c r="AA21" i="15"/>
  <c r="AA22" i="15"/>
  <c r="AA23" i="15"/>
  <c r="AA24" i="15"/>
  <c r="AA14" i="15" l="1"/>
  <c r="AA15" i="15"/>
  <c r="AA16" i="15"/>
  <c r="AA17" i="15"/>
  <c r="AA18" i="15"/>
  <c r="AA19" i="15"/>
  <c r="AF6" i="15"/>
  <c r="AA7" i="15"/>
  <c r="L8" i="15"/>
  <c r="L9" i="15"/>
  <c r="L10" i="15"/>
  <c r="L11" i="15"/>
  <c r="L13" i="15"/>
  <c r="AF7" i="15" l="1"/>
  <c r="AF8" i="15"/>
  <c r="AF9" i="15" s="1"/>
  <c r="AF10" i="15" s="1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F32" i="15" s="1"/>
  <c r="AF33" i="15" s="1"/>
  <c r="AF34" i="15" s="1"/>
  <c r="AF35" i="15" s="1"/>
  <c r="AF36" i="15" s="1"/>
  <c r="AF37" i="15" s="1"/>
  <c r="AF38" i="15" s="1"/>
  <c r="AF39" i="15" s="1"/>
  <c r="AF40" i="15" s="1"/>
  <c r="AF41" i="15" s="1"/>
  <c r="AF42" i="15" s="1"/>
  <c r="AF43" i="15" s="1"/>
  <c r="AF44" i="15" s="1"/>
  <c r="AF45" i="15" s="1"/>
  <c r="AF46" i="15" s="1"/>
  <c r="AF47" i="15" s="1"/>
  <c r="AF48" i="15" s="1"/>
  <c r="AF49" i="15" s="1"/>
  <c r="AF50" i="15" s="1"/>
  <c r="AF51" i="15" s="1"/>
  <c r="AF52" i="15" s="1"/>
  <c r="AF53" i="15" s="1"/>
  <c r="AF54" i="15" s="1"/>
  <c r="F16" i="16"/>
  <c r="F18" i="16" s="1"/>
  <c r="L74" i="15"/>
  <c r="L64" i="15"/>
  <c r="L65" i="15"/>
  <c r="L66" i="15" l="1"/>
  <c r="L67" i="15"/>
  <c r="L68" i="15"/>
  <c r="L69" i="15"/>
  <c r="L70" i="15"/>
  <c r="L40" i="15" l="1"/>
  <c r="L41" i="15"/>
  <c r="L38" i="15"/>
  <c r="L39" i="15"/>
  <c r="U87" i="15"/>
  <c r="L18" i="15"/>
  <c r="L19" i="15"/>
  <c r="AA12" i="15" l="1"/>
  <c r="AB87" i="15" l="1"/>
  <c r="L73" i="15"/>
  <c r="F15" i="16"/>
  <c r="F14" i="16"/>
  <c r="L63" i="15"/>
  <c r="H87" i="15" l="1"/>
  <c r="AC87" i="15"/>
  <c r="AD87" i="15"/>
  <c r="I87" i="15"/>
  <c r="F13" i="16" l="1"/>
  <c r="F12" i="16"/>
  <c r="F11" i="16" l="1"/>
  <c r="L42" i="15" l="1"/>
  <c r="F10" i="16"/>
  <c r="F9" i="16" l="1"/>
  <c r="L31" i="15"/>
  <c r="L32" i="15"/>
  <c r="F8" i="16" l="1"/>
  <c r="L25" i="15"/>
  <c r="L28" i="15"/>
  <c r="L29" i="15"/>
  <c r="L80" i="15" l="1"/>
  <c r="L81" i="15"/>
  <c r="L82" i="15"/>
  <c r="L83" i="15"/>
  <c r="F7" i="16"/>
  <c r="F6" i="16"/>
  <c r="L20" i="15"/>
  <c r="L21" i="15"/>
  <c r="L22" i="15"/>
  <c r="AA10" i="15" l="1"/>
  <c r="AA11" i="15"/>
  <c r="AA13" i="15"/>
  <c r="F5" i="16" l="1"/>
  <c r="G4" i="16"/>
  <c r="H18" i="3" l="1"/>
  <c r="H27" i="3"/>
  <c r="D27" i="3" s="1"/>
  <c r="H26" i="3"/>
  <c r="D26" i="3" s="1"/>
  <c r="H25" i="3"/>
  <c r="D25" i="3" s="1"/>
  <c r="H24" i="3"/>
  <c r="H23" i="3"/>
  <c r="H22" i="3"/>
  <c r="H21" i="3"/>
  <c r="H20" i="3"/>
  <c r="H19" i="3"/>
  <c r="H17" i="3"/>
  <c r="H16" i="3"/>
  <c r="H15" i="3"/>
  <c r="H7" i="3"/>
  <c r="H28" i="3" l="1"/>
  <c r="N87" i="15" l="1"/>
  <c r="O87" i="15"/>
  <c r="P87" i="15"/>
  <c r="Q87" i="15"/>
  <c r="R87" i="15"/>
  <c r="S87" i="15"/>
  <c r="T87" i="15"/>
  <c r="V87" i="15"/>
  <c r="W87" i="15"/>
  <c r="X87" i="15"/>
  <c r="B27" i="3" s="1"/>
  <c r="F27" i="3" s="1"/>
  <c r="Y87" i="15"/>
  <c r="Z87" i="15"/>
  <c r="M87" i="15"/>
  <c r="J87" i="15"/>
  <c r="K87" i="15"/>
  <c r="G87" i="15"/>
  <c r="F87" i="15"/>
  <c r="E87" i="15"/>
  <c r="B22" i="9" l="1"/>
  <c r="B21" i="9"/>
  <c r="C23" i="9" l="1"/>
  <c r="C15" i="9"/>
  <c r="L79" i="15" l="1"/>
  <c r="B8" i="3" l="1"/>
  <c r="B32" i="3"/>
  <c r="B16" i="3"/>
  <c r="L75" i="15" l="1"/>
  <c r="L76" i="15"/>
  <c r="L77" i="15"/>
  <c r="L78" i="15"/>
  <c r="B21" i="3" l="1"/>
  <c r="B25" i="3"/>
  <c r="F25" i="3" s="1"/>
  <c r="B26" i="3"/>
  <c r="F26" i="3" s="1"/>
  <c r="L62" i="15" l="1"/>
  <c r="L71" i="15"/>
  <c r="L72" i="15"/>
  <c r="L14" i="15" l="1"/>
  <c r="L15" i="15"/>
  <c r="L16" i="15"/>
  <c r="L17" i="15"/>
  <c r="L30" i="15"/>
  <c r="L44" i="15"/>
  <c r="L45" i="15"/>
  <c r="L46" i="15"/>
  <c r="L47" i="15"/>
  <c r="L48" i="15"/>
  <c r="O89" i="15" l="1"/>
  <c r="X89" i="15" l="1"/>
  <c r="X91" i="15" s="1"/>
  <c r="Y89" i="15"/>
  <c r="Y91" i="15" s="1"/>
  <c r="S89" i="15"/>
  <c r="V89" i="15"/>
  <c r="P89" i="15"/>
  <c r="P91" i="15" s="1"/>
  <c r="R89" i="15"/>
  <c r="W89" i="15"/>
  <c r="W91" i="15" s="1"/>
  <c r="Q89" i="15"/>
  <c r="Q91" i="15" s="1"/>
  <c r="B29" i="9" l="1"/>
  <c r="L6" i="15"/>
  <c r="AA8" i="15"/>
  <c r="AA9" i="15"/>
  <c r="R91" i="15"/>
  <c r="S91" i="15"/>
  <c r="B19" i="3"/>
  <c r="V91" i="15"/>
  <c r="AA6" i="15"/>
  <c r="L87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AE48" i="15" s="1"/>
  <c r="AE49" i="15" s="1"/>
  <c r="AE50" i="15" s="1"/>
  <c r="AE51" i="15" s="1"/>
  <c r="AE52" i="15" s="1"/>
  <c r="AE53" i="15" s="1"/>
  <c r="AE54" i="15" s="1"/>
  <c r="AE55" i="15" s="1"/>
  <c r="AE56" i="15" s="1"/>
  <c r="AE57" i="15" s="1"/>
  <c r="AE58" i="15" s="1"/>
  <c r="AA87" i="15"/>
  <c r="T89" i="15"/>
  <c r="T91" i="15" s="1"/>
  <c r="D22" i="3"/>
  <c r="B22" i="3"/>
  <c r="B27" i="9"/>
  <c r="C30" i="9" s="1"/>
  <c r="C32" i="9" s="1"/>
  <c r="E18" i="16"/>
  <c r="D18" i="16"/>
  <c r="C18" i="16"/>
  <c r="H31" i="13"/>
  <c r="H25" i="13"/>
  <c r="H34" i="13" s="1"/>
  <c r="AE59" i="15" l="1"/>
  <c r="AE60" i="15" s="1"/>
  <c r="G18" i="16"/>
  <c r="F22" i="3"/>
  <c r="J89" i="15" l="1"/>
  <c r="Z89" i="15"/>
  <c r="O91" i="15"/>
  <c r="N89" i="15"/>
  <c r="N91" i="15" s="1"/>
  <c r="M89" i="15"/>
  <c r="G89" i="15"/>
  <c r="B18" i="3"/>
  <c r="D19" i="3" l="1"/>
  <c r="F19" i="3" s="1"/>
  <c r="Z91" i="15"/>
  <c r="J91" i="15"/>
  <c r="B20" i="3" l="1"/>
  <c r="B9" i="3"/>
  <c r="B23" i="3"/>
  <c r="B24" i="3"/>
  <c r="B17" i="3"/>
  <c r="D20" i="3" l="1"/>
  <c r="D16" i="3"/>
  <c r="D21" i="3"/>
  <c r="D24" i="3"/>
  <c r="D17" i="3"/>
  <c r="D23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5" i="15" l="1"/>
  <c r="B15" i="3"/>
  <c r="B28" i="3" s="1"/>
  <c r="M91" i="15"/>
  <c r="D15" i="3"/>
  <c r="F28" i="3" l="1"/>
  <c r="F15" i="3"/>
  <c r="B37" i="3"/>
  <c r="B7" i="3"/>
  <c r="B12" i="3" s="1"/>
  <c r="B30" i="3" s="1"/>
  <c r="G91" i="15"/>
  <c r="B34" i="3" l="1"/>
  <c r="F30" i="3"/>
  <c r="E94" i="15"/>
  <c r="F12" i="3"/>
</calcChain>
</file>

<file path=xl/sharedStrings.xml><?xml version="1.0" encoding="utf-8"?>
<sst xmlns="http://schemas.openxmlformats.org/spreadsheetml/2006/main" count="377" uniqueCount="230">
  <si>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</si>
  <si>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</si>
  <si>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</si>
  <si>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</si>
  <si>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</si>
  <si>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</si>
  <si>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</si>
  <si>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</si>
  <si>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</si>
  <si>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</si>
  <si>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</si>
  <si>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</si>
  <si>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</si>
  <si>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</si>
  <si>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</si>
  <si>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</si>
  <si>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</si>
  <si>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</si>
  <si>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</si>
  <si>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</si>
  <si>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</si>
  <si>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</si>
  <si>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</si>
  <si>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</si>
  <si>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</si>
  <si>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</si>
  <si>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</si>
  <si>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</si>
  <si>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</si>
  <si>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</si>
  <si>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</si>
  <si>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</si>
  <si>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</si>
  <si>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</si>
  <si>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</si>
  <si>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</si>
  <si>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</si>
  <si>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</si>
  <si>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</si>
  <si>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</si>
  <si>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</si>
  <si>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</si>
  <si>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</si>
  <si>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</si>
  <si>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</si>
  <si>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</si>
  <si>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</si>
  <si>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</si>
  <si>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</si>
  <si>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</si>
  <si>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</si>
  <si>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</si>
  <si>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</si>
  <si>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</si>
  <si>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</si>
  <si>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</si>
  <si>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</si>
  <si>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</si>
  <si>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</si>
  <si>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</si>
  <si>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</si>
  <si>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ERNLLCA subscription</t>
  </si>
  <si>
    <t>CPRE subscription</t>
  </si>
  <si>
    <t>SLCC subscription (half only)</t>
  </si>
  <si>
    <t>British Legion (poppy wreath)</t>
  </si>
  <si>
    <t>Grants / donations</t>
  </si>
  <si>
    <t>Donation to school</t>
  </si>
  <si>
    <t>Audit fees</t>
  </si>
  <si>
    <t xml:space="preserve">Projects </t>
  </si>
  <si>
    <t>Capital expenditure</t>
  </si>
  <si>
    <t>Garton on the Wolds</t>
  </si>
  <si>
    <t>General Savings Account</t>
  </si>
  <si>
    <t>Interest</t>
  </si>
  <si>
    <t>A/C Balance</t>
  </si>
  <si>
    <t>Garton on the Wolds Parish Council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</si>
  <si>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</si>
  <si>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</si>
  <si>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</si>
  <si>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</si>
  <si>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</si>
  <si>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</si>
  <si>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</si>
  <si>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</si>
  <si>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</si>
  <si>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</si>
  <si>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</si>
  <si>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</si>
  <si>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</si>
  <si>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</si>
  <si>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Transfers</t>
  </si>
  <si>
    <t>N/A</t>
  </si>
  <si>
    <t>Account  Transfers</t>
  </si>
  <si>
    <t>GARTON ON THE WOLDS PARISH COUNCIL</t>
  </si>
  <si>
    <t>Donations</t>
  </si>
  <si>
    <t>Cap Exp</t>
  </si>
  <si>
    <t>Suggested precept for 2020/21</t>
  </si>
  <si>
    <t>Other</t>
  </si>
  <si>
    <t>U/R VAT</t>
  </si>
  <si>
    <t>Less Payments</t>
  </si>
  <si>
    <t>Utilities</t>
  </si>
  <si>
    <t>Opening Balance 1st April 2022</t>
  </si>
  <si>
    <t>Budget for 2022/23</t>
  </si>
  <si>
    <t>Budget 2022/23</t>
  </si>
  <si>
    <t>7th April</t>
  </si>
  <si>
    <t>Npower</t>
  </si>
  <si>
    <t>Internet banking</t>
  </si>
  <si>
    <t>P22/23-1</t>
  </si>
  <si>
    <t>Catherine Simpson</t>
  </si>
  <si>
    <t>P22/23-2</t>
  </si>
  <si>
    <t>ERNLLCA</t>
  </si>
  <si>
    <t>P22/23-3</t>
  </si>
  <si>
    <t>12th April</t>
  </si>
  <si>
    <t>Kaye Middleton</t>
  </si>
  <si>
    <t>P22/23-4</t>
  </si>
  <si>
    <t>22nd April</t>
  </si>
  <si>
    <t>HMRC</t>
  </si>
  <si>
    <t>Direct credit</t>
  </si>
  <si>
    <t>R22/23-1</t>
  </si>
  <si>
    <t xml:space="preserve">25th April </t>
  </si>
  <si>
    <t>P22/23-5</t>
  </si>
  <si>
    <t>27th April</t>
  </si>
  <si>
    <t>Alison Botten</t>
  </si>
  <si>
    <t>29th April</t>
  </si>
  <si>
    <t>Natwest</t>
  </si>
  <si>
    <t>P22/23-6</t>
  </si>
  <si>
    <t>1st April</t>
  </si>
  <si>
    <t>P22/23-7</t>
  </si>
  <si>
    <t>3rd May</t>
  </si>
  <si>
    <t>ERYC</t>
  </si>
  <si>
    <t>R22/23-2</t>
  </si>
  <si>
    <t>5th May</t>
  </si>
  <si>
    <t>P22/23-8</t>
  </si>
  <si>
    <t>12th May</t>
  </si>
  <si>
    <t>Richard Dixon</t>
  </si>
  <si>
    <t>P22/23-9</t>
  </si>
  <si>
    <t>18th May</t>
  </si>
  <si>
    <t>R22/23-3</t>
  </si>
  <si>
    <t>23rd May</t>
  </si>
  <si>
    <t>Steve Poessl</t>
  </si>
  <si>
    <t>P22/23-10</t>
  </si>
  <si>
    <t>31st May</t>
  </si>
  <si>
    <t>6th June</t>
  </si>
  <si>
    <t>P22/23-11</t>
  </si>
  <si>
    <t>14th June</t>
  </si>
  <si>
    <t>Bellisimo Crafts</t>
  </si>
  <si>
    <t>30th June</t>
  </si>
  <si>
    <t>16th June</t>
  </si>
  <si>
    <t>Jonathan Watson</t>
  </si>
  <si>
    <t>27th June</t>
  </si>
  <si>
    <t>Daniel Wilson</t>
  </si>
  <si>
    <t>P22/23-12</t>
  </si>
  <si>
    <t>P22/23-13</t>
  </si>
  <si>
    <t>P22/23-14</t>
  </si>
  <si>
    <t>15th July</t>
  </si>
  <si>
    <t>4th July</t>
  </si>
  <si>
    <t>7th July</t>
  </si>
  <si>
    <t>29th July</t>
  </si>
  <si>
    <t>P22/23-15</t>
  </si>
  <si>
    <t>P22/23-16</t>
  </si>
  <si>
    <t>P22/23-17</t>
  </si>
  <si>
    <t>P22/23-18</t>
  </si>
  <si>
    <t>1st August</t>
  </si>
  <si>
    <t>4th August</t>
  </si>
  <si>
    <t>30th August</t>
  </si>
  <si>
    <t>CMB Computers</t>
  </si>
  <si>
    <t>P22/23-19</t>
  </si>
  <si>
    <t>P22/23-20</t>
  </si>
  <si>
    <t>31st August</t>
  </si>
  <si>
    <t>5th September</t>
  </si>
  <si>
    <t>CPRE</t>
  </si>
  <si>
    <t>P22/23-21</t>
  </si>
  <si>
    <t>8th September</t>
  </si>
  <si>
    <t>P22/23-22</t>
  </si>
  <si>
    <t>30th September</t>
  </si>
  <si>
    <t>7th September</t>
  </si>
  <si>
    <t>Cheque</t>
  </si>
  <si>
    <t>n/a</t>
  </si>
  <si>
    <t>3rd October</t>
  </si>
  <si>
    <t>6th October</t>
  </si>
  <si>
    <t>NPower</t>
  </si>
  <si>
    <t>P22/23-23</t>
  </si>
  <si>
    <t>P22/23-24</t>
  </si>
  <si>
    <t>P22/23-25</t>
  </si>
  <si>
    <t>P22/23-26</t>
  </si>
  <si>
    <t>31st October</t>
  </si>
  <si>
    <t>8th November</t>
  </si>
  <si>
    <t>P22/23-27</t>
  </si>
  <si>
    <t>3rd November</t>
  </si>
  <si>
    <t>11th November</t>
  </si>
  <si>
    <t>Information Commissioner</t>
  </si>
  <si>
    <t>Direct debit</t>
  </si>
  <si>
    <t>14th November</t>
  </si>
  <si>
    <t>Royal British Legion</t>
  </si>
  <si>
    <t>P22/23-28</t>
  </si>
  <si>
    <t>P22/23-30</t>
  </si>
  <si>
    <t>R22/23-4</t>
  </si>
  <si>
    <t>30th November</t>
  </si>
  <si>
    <t>P22/23-29</t>
  </si>
  <si>
    <t>1st December</t>
  </si>
  <si>
    <t>14th December</t>
  </si>
  <si>
    <t>Catherine Simpson (reimburse)</t>
  </si>
  <si>
    <t>P22/23-31</t>
  </si>
  <si>
    <t>P22/23-32</t>
  </si>
  <si>
    <t>20th December</t>
  </si>
  <si>
    <t>BHIB</t>
  </si>
  <si>
    <t>P22/23-33</t>
  </si>
  <si>
    <t xml:space="preserve">30th December </t>
  </si>
  <si>
    <t>9th January</t>
  </si>
  <si>
    <t>P22/23-34</t>
  </si>
  <si>
    <t>P22/23-35</t>
  </si>
  <si>
    <t>2nd February</t>
  </si>
  <si>
    <t>P22/23-36</t>
  </si>
  <si>
    <t>Flagmakers</t>
  </si>
  <si>
    <t>P22/23-37</t>
  </si>
  <si>
    <t>3rd February</t>
  </si>
  <si>
    <t>SLCC</t>
  </si>
  <si>
    <t>P22/23-38</t>
  </si>
  <si>
    <t>Full Bank Reconciliation 28th February 2023</t>
  </si>
  <si>
    <t>Transfer to savings account</t>
  </si>
  <si>
    <t>Balance per Bank Statement 31st January</t>
  </si>
  <si>
    <t>31st January</t>
  </si>
  <si>
    <t>24th February</t>
  </si>
  <si>
    <t>P22/23-39</t>
  </si>
  <si>
    <t xml:space="preserve">3rd February </t>
  </si>
  <si>
    <t>Transfer</t>
  </si>
  <si>
    <t xml:space="preserve">28th February </t>
  </si>
  <si>
    <t>28th February</t>
  </si>
  <si>
    <t>Less transfers to savings account</t>
  </si>
  <si>
    <t>11 months to 28th February 2023</t>
  </si>
  <si>
    <t>11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</si>
</sst>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" fontId="0" fillId="0" borderId="0" xfId="0" applyNumberFormat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C1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opLeftCell="A2" workbookViewId="0">
      <selection activeCell="B28" sqref="B28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74</v>
      </c>
    </row>
    <row r="2" spans="1:3" ht="15.6" x14ac:dyDescent="0.3">
      <c r="A2" s="23"/>
    </row>
    <row r="3" spans="1:3" ht="15.6" x14ac:dyDescent="0.3">
      <c r="A3" s="22" t="s">
        <v>217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219</v>
      </c>
      <c r="B6" s="26">
        <v>9723.56</v>
      </c>
    </row>
    <row r="7" spans="1:3" ht="15.6" x14ac:dyDescent="0.3">
      <c r="A7" s="25" t="s">
        <v>2</v>
      </c>
    </row>
    <row r="8" spans="1:3" ht="15.6" x14ac:dyDescent="0.3">
      <c r="A8" s="25" t="s">
        <v>3</v>
      </c>
      <c r="B8" s="26">
        <v>366.19</v>
      </c>
    </row>
    <row r="9" spans="1:3" ht="15.6" x14ac:dyDescent="0.3">
      <c r="A9" s="25" t="s">
        <v>227</v>
      </c>
      <c r="B9" s="26">
        <v>5000</v>
      </c>
    </row>
    <row r="10" spans="1:3" ht="15.6" x14ac:dyDescent="0.3">
      <c r="A10" s="23"/>
      <c r="B10" s="19">
        <f>SUM(B8:B9)</f>
        <v>5366.19</v>
      </c>
      <c r="C10" s="26">
        <f>SUM(B6:B7)-B8-B9</f>
        <v>4357.369999999999</v>
      </c>
    </row>
    <row r="11" spans="1:3" ht="15.6" x14ac:dyDescent="0.3">
      <c r="A11" s="23" t="s">
        <v>76</v>
      </c>
    </row>
    <row r="12" spans="1:3" ht="15.6" x14ac:dyDescent="0.3">
      <c r="A12" s="23" t="s">
        <v>219</v>
      </c>
      <c r="B12" s="26">
        <v>5064.62</v>
      </c>
    </row>
    <row r="13" spans="1:3" ht="15.6" x14ac:dyDescent="0.3">
      <c r="A13" s="23" t="s">
        <v>2</v>
      </c>
      <c r="B13" s="26">
        <v>5006.62</v>
      </c>
      <c r="C13" s="26">
        <f>B12+B13</f>
        <v>10071.24</v>
      </c>
    </row>
    <row r="14" spans="1:3" ht="15.6" x14ac:dyDescent="0.3">
      <c r="A14" s="23"/>
    </row>
    <row r="15" spans="1:3" ht="16.2" thickBot="1" x14ac:dyDescent="0.35">
      <c r="A15" s="23" t="s">
        <v>75</v>
      </c>
      <c r="C15" s="43">
        <f>C10+C13</f>
        <v>14428.609999999999</v>
      </c>
    </row>
    <row r="16" spans="1:3" ht="16.2" thickTop="1" x14ac:dyDescent="0.3">
      <c r="A16" s="23"/>
      <c r="C16" s="28"/>
    </row>
    <row r="17" spans="1:11" ht="15.6" x14ac:dyDescent="0.3">
      <c r="A17" s="22" t="s">
        <v>4</v>
      </c>
      <c r="C17" s="28"/>
    </row>
    <row r="18" spans="1:11" ht="15.6" x14ac:dyDescent="0.3">
      <c r="A18" s="22"/>
      <c r="C18" s="28"/>
    </row>
    <row r="19" spans="1:11" s="3" customFormat="1" ht="15.6" x14ac:dyDescent="0.3">
      <c r="A19" s="24" t="s">
        <v>77</v>
      </c>
      <c r="B19" s="28"/>
      <c r="C19" s="28"/>
    </row>
    <row r="20" spans="1:11" ht="15.6" x14ac:dyDescent="0.3">
      <c r="A20" s="23" t="s">
        <v>100</v>
      </c>
      <c r="B20" s="26">
        <v>6004.48</v>
      </c>
    </row>
    <row r="21" spans="1:11" ht="15.6" x14ac:dyDescent="0.3">
      <c r="A21" s="23" t="s">
        <v>5</v>
      </c>
      <c r="B21" s="26">
        <f>'Cash book'!E87-'Cash book'!K87</f>
        <v>8480.739999999998</v>
      </c>
    </row>
    <row r="22" spans="1:11" ht="15.6" x14ac:dyDescent="0.3">
      <c r="A22" s="23" t="s">
        <v>98</v>
      </c>
      <c r="B22" s="4">
        <f>'Cash book'!F87</f>
        <v>5127.8499999999995</v>
      </c>
      <c r="C22"/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6</v>
      </c>
      <c r="C23" s="26">
        <f>B20+B21-B22</f>
        <v>9357.369999999999</v>
      </c>
      <c r="E23" s="4"/>
      <c r="F23" s="4"/>
      <c r="G23" s="4"/>
      <c r="H23" s="4"/>
      <c r="I23" s="4"/>
      <c r="J23" s="4"/>
      <c r="K23" s="4"/>
    </row>
    <row r="24" spans="1:11" x14ac:dyDescent="0.3">
      <c r="B24"/>
      <c r="C24"/>
      <c r="E24" s="4"/>
      <c r="F24" s="4"/>
      <c r="G24" s="4"/>
      <c r="H24" s="4"/>
      <c r="I24" s="4"/>
      <c r="J24" s="4"/>
      <c r="K24" s="4"/>
    </row>
    <row r="25" spans="1:11" x14ac:dyDescent="0.3">
      <c r="B25"/>
      <c r="C25"/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100</v>
      </c>
      <c r="B26" s="44">
        <v>5050.2</v>
      </c>
      <c r="C26" s="44"/>
    </row>
    <row r="27" spans="1:11" ht="15.6" x14ac:dyDescent="0.3">
      <c r="A27" s="23" t="s">
        <v>78</v>
      </c>
      <c r="B27" s="44">
        <f>'[1]Savings Account'!C15</f>
        <v>0</v>
      </c>
      <c r="C27" s="44"/>
    </row>
    <row r="28" spans="1:11" ht="15.6" x14ac:dyDescent="0.3">
      <c r="A28" s="23" t="s">
        <v>79</v>
      </c>
      <c r="B28" s="44"/>
      <c r="C28" s="44"/>
    </row>
    <row r="29" spans="1:11" ht="15.6" x14ac:dyDescent="0.3">
      <c r="A29" s="23" t="s">
        <v>80</v>
      </c>
      <c r="B29" s="44">
        <f>'Cash book'!K87</f>
        <v>21.040000000000003</v>
      </c>
      <c r="C29" s="44"/>
    </row>
    <row r="30" spans="1:11" ht="15.6" x14ac:dyDescent="0.3">
      <c r="A30" s="23" t="s">
        <v>81</v>
      </c>
      <c r="B30" s="45"/>
      <c r="C30" s="44">
        <f>SUM(B26:B29)</f>
        <v>5071.24</v>
      </c>
    </row>
    <row r="32" spans="1:11" ht="16.2" thickBot="1" x14ac:dyDescent="0.35">
      <c r="A32" s="23" t="s">
        <v>82</v>
      </c>
      <c r="B32" s="44"/>
      <c r="C32" s="43">
        <f>C23+C30</f>
        <v>14428.609999999999</v>
      </c>
    </row>
    <row r="33" spans="1:3" ht="16.2" thickTop="1" x14ac:dyDescent="0.3">
      <c r="A33" s="23"/>
    </row>
    <row r="34" spans="1:3" ht="15.6" x14ac:dyDescent="0.3">
      <c r="A34" s="23"/>
      <c r="B34" s="26" t="s">
        <v>11</v>
      </c>
    </row>
    <row r="35" spans="1:3" ht="15.6" x14ac:dyDescent="0.3">
      <c r="A35" s="23"/>
    </row>
    <row r="36" spans="1:3" ht="15.6" x14ac:dyDescent="0.3">
      <c r="A36" s="23"/>
    </row>
    <row r="37" spans="1:3" ht="15.6" x14ac:dyDescent="0.3">
      <c r="A37" s="23"/>
      <c r="C37" s="28"/>
    </row>
    <row r="38" spans="1:3" ht="15.6" x14ac:dyDescent="0.3">
      <c r="A38" s="23"/>
    </row>
  </sheetData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D3" sqref="D3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92</v>
      </c>
      <c r="B1" s="3"/>
      <c r="H1" s="13">
        <v>11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229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228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5">
        <f>'Cash book'!G87</f>
        <v>7650</v>
      </c>
      <c r="C7" s="9"/>
      <c r="E7" s="9"/>
      <c r="F7" s="9"/>
      <c r="G7" s="9"/>
      <c r="H7" s="35">
        <f>Budget!H37</f>
        <v>7500</v>
      </c>
      <c r="I7" s="9"/>
    </row>
    <row r="8" spans="1:10" x14ac:dyDescent="0.3">
      <c r="A8" t="s">
        <v>16</v>
      </c>
      <c r="B8" s="35">
        <f>'Cash book'!J87+'Cash book'!K87</f>
        <v>350.57</v>
      </c>
      <c r="C8" s="9"/>
      <c r="D8" s="9"/>
      <c r="E8" s="9"/>
      <c r="F8" s="9"/>
      <c r="G8" s="9"/>
      <c r="H8" s="35">
        <v>0</v>
      </c>
      <c r="I8" s="9"/>
    </row>
    <row r="9" spans="1:10" x14ac:dyDescent="0.3">
      <c r="A9" t="s">
        <v>17</v>
      </c>
      <c r="B9" s="35">
        <f>'Cash book'!H87</f>
        <v>500</v>
      </c>
      <c r="C9" s="9"/>
      <c r="D9" s="9"/>
      <c r="E9" s="9"/>
      <c r="F9" s="9"/>
      <c r="G9" s="9"/>
      <c r="H9" s="35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5">
        <f>SUM(B7:B9)</f>
        <v>8500.57</v>
      </c>
      <c r="C12" s="9"/>
      <c r="D12" s="35">
        <f>+H12*$H$1/12</f>
        <v>6875</v>
      </c>
      <c r="E12" s="9"/>
      <c r="F12" s="35">
        <f>+B12-D12</f>
        <v>1625.5699999999997</v>
      </c>
      <c r="G12" s="9"/>
      <c r="H12" s="35">
        <f>SUM(H7:H11)</f>
        <v>7500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5">
        <f>'Cash book'!M87</f>
        <v>2131.25</v>
      </c>
      <c r="C15" s="9"/>
      <c r="D15" s="35">
        <f t="shared" ref="D15:D27" si="0">+H15*$H$1/12</f>
        <v>2131.25</v>
      </c>
      <c r="E15" s="9"/>
      <c r="F15" s="9">
        <f t="shared" ref="F15:F28" si="1">-B15+D15</f>
        <v>0</v>
      </c>
      <c r="G15" s="9"/>
      <c r="H15" s="35">
        <f>Budget!H7</f>
        <v>2325</v>
      </c>
      <c r="I15" s="9"/>
    </row>
    <row r="16" spans="1:10" x14ac:dyDescent="0.3">
      <c r="A16" t="s">
        <v>21</v>
      </c>
      <c r="B16" s="35">
        <f>'Cash book'!N87</f>
        <v>0</v>
      </c>
      <c r="C16" s="9"/>
      <c r="D16" s="35">
        <f t="shared" si="0"/>
        <v>91.666666666666671</v>
      </c>
      <c r="E16" s="9"/>
      <c r="F16" s="9">
        <f t="shared" si="1"/>
        <v>91.666666666666671</v>
      </c>
      <c r="G16" s="9"/>
      <c r="H16" s="35">
        <f>Budget!H8</f>
        <v>100</v>
      </c>
      <c r="I16" s="9"/>
    </row>
    <row r="17" spans="1:9" x14ac:dyDescent="0.3">
      <c r="A17" t="s">
        <v>22</v>
      </c>
      <c r="B17" s="35">
        <f>'Cash book'!Z87</f>
        <v>24</v>
      </c>
      <c r="C17" s="9"/>
      <c r="D17" s="35">
        <f t="shared" si="0"/>
        <v>458.33333333333331</v>
      </c>
      <c r="E17" s="9"/>
      <c r="F17" s="9">
        <f t="shared" si="1"/>
        <v>434.33333333333331</v>
      </c>
      <c r="G17" s="9"/>
      <c r="H17" s="35">
        <f>Budget!H9</f>
        <v>500</v>
      </c>
      <c r="I17" s="9"/>
    </row>
    <row r="18" spans="1:9" x14ac:dyDescent="0.3">
      <c r="A18" t="s">
        <v>23</v>
      </c>
      <c r="B18" s="35">
        <f>'Cash book'!P87</f>
        <v>525</v>
      </c>
      <c r="C18" s="9"/>
      <c r="D18" s="35">
        <f t="shared" si="0"/>
        <v>687.5</v>
      </c>
      <c r="E18" s="9"/>
      <c r="F18" s="9">
        <f t="shared" si="1"/>
        <v>162.5</v>
      </c>
      <c r="G18" s="9"/>
      <c r="H18" s="35">
        <f>Budget!H10+Budget!H19</f>
        <v>750</v>
      </c>
      <c r="I18" s="9"/>
    </row>
    <row r="19" spans="1:9" x14ac:dyDescent="0.3">
      <c r="A19" t="s">
        <v>84</v>
      </c>
      <c r="B19" s="35">
        <f>'Cash book'!T87</f>
        <v>761.93000000000006</v>
      </c>
      <c r="C19" s="9"/>
      <c r="D19" s="35">
        <f t="shared" si="0"/>
        <v>458.33333333333331</v>
      </c>
      <c r="E19" s="9"/>
      <c r="F19" s="9">
        <f t="shared" si="1"/>
        <v>-303.59666666666675</v>
      </c>
      <c r="G19" s="9"/>
      <c r="H19" s="35">
        <f>Budget!H22</f>
        <v>500</v>
      </c>
      <c r="I19" s="9"/>
    </row>
    <row r="20" spans="1:9" x14ac:dyDescent="0.3">
      <c r="A20" t="s">
        <v>24</v>
      </c>
      <c r="B20" s="35">
        <f>'Cash book'!V87</f>
        <v>54.98</v>
      </c>
      <c r="C20" s="9"/>
      <c r="D20" s="35">
        <f t="shared" si="0"/>
        <v>916.66666666666663</v>
      </c>
      <c r="E20" s="9"/>
      <c r="F20" s="9">
        <f t="shared" si="1"/>
        <v>861.68666666666661</v>
      </c>
      <c r="G20" s="9"/>
      <c r="H20" s="35">
        <f>Budget!H11</f>
        <v>1000</v>
      </c>
      <c r="I20" s="9"/>
    </row>
    <row r="21" spans="1:9" x14ac:dyDescent="0.3">
      <c r="A21" t="s">
        <v>25</v>
      </c>
      <c r="B21" s="35">
        <f>'Cash book'!Q87</f>
        <v>430.66</v>
      </c>
      <c r="C21" s="9"/>
      <c r="D21" s="35">
        <f t="shared" si="0"/>
        <v>458.33333333333331</v>
      </c>
      <c r="E21" s="9"/>
      <c r="F21" s="9">
        <f t="shared" si="1"/>
        <v>27.673333333333289</v>
      </c>
      <c r="G21" s="9"/>
      <c r="H21" s="35">
        <f>Budget!H12</f>
        <v>500</v>
      </c>
      <c r="I21" s="9"/>
    </row>
    <row r="22" spans="1:9" x14ac:dyDescent="0.3">
      <c r="A22" t="s">
        <v>83</v>
      </c>
      <c r="B22" s="35">
        <f>'Cash book'!O87</f>
        <v>56.819999999999993</v>
      </c>
      <c r="C22" s="9"/>
      <c r="D22" s="35">
        <f t="shared" si="0"/>
        <v>137.5</v>
      </c>
      <c r="E22" s="9"/>
      <c r="F22" s="9">
        <f t="shared" si="1"/>
        <v>80.680000000000007</v>
      </c>
      <c r="G22" s="9"/>
      <c r="H22" s="35">
        <f>Budget!H23</f>
        <v>150</v>
      </c>
      <c r="I22" s="9"/>
    </row>
    <row r="23" spans="1:9" x14ac:dyDescent="0.3">
      <c r="A23" t="s">
        <v>26</v>
      </c>
      <c r="B23" s="35">
        <f>'Cash book'!S87</f>
        <v>667.17000000000007</v>
      </c>
      <c r="C23" s="9"/>
      <c r="D23" s="35">
        <f t="shared" si="0"/>
        <v>400.58333333333331</v>
      </c>
      <c r="E23" s="9"/>
      <c r="F23" s="9">
        <f t="shared" si="1"/>
        <v>-266.58666666666676</v>
      </c>
      <c r="G23" s="9"/>
      <c r="H23" s="35">
        <f>Budget!H13+Budget!H14+Budget!H15</f>
        <v>437</v>
      </c>
      <c r="I23" s="9"/>
    </row>
    <row r="24" spans="1:9" x14ac:dyDescent="0.3">
      <c r="A24" t="s">
        <v>27</v>
      </c>
      <c r="B24" s="35">
        <f>'Cash book'!W87</f>
        <v>62</v>
      </c>
      <c r="C24" s="9"/>
      <c r="D24" s="35">
        <f t="shared" si="0"/>
        <v>275</v>
      </c>
      <c r="E24" s="9"/>
      <c r="F24" s="9">
        <f t="shared" si="1"/>
        <v>213</v>
      </c>
      <c r="G24" s="9"/>
      <c r="H24" s="35">
        <f>Budget!H21</f>
        <v>300</v>
      </c>
      <c r="I24" s="9"/>
    </row>
    <row r="25" spans="1:9" x14ac:dyDescent="0.3">
      <c r="A25" t="s">
        <v>47</v>
      </c>
      <c r="B25" s="35">
        <f>'Cash book'!Y87</f>
        <v>0</v>
      </c>
      <c r="C25" s="9"/>
      <c r="D25" s="35">
        <f t="shared" si="0"/>
        <v>302.5</v>
      </c>
      <c r="E25" s="9"/>
      <c r="F25" s="9">
        <f t="shared" si="1"/>
        <v>302.5</v>
      </c>
      <c r="G25" s="9"/>
      <c r="H25" s="9">
        <f>Budget!H17+Budget!H18+Budget!H16</f>
        <v>330</v>
      </c>
      <c r="I25" s="9"/>
    </row>
    <row r="26" spans="1:9" x14ac:dyDescent="0.3">
      <c r="A26" t="s">
        <v>60</v>
      </c>
      <c r="B26" s="35">
        <f>'Cash book'!R87</f>
        <v>359.17</v>
      </c>
      <c r="C26" s="9"/>
      <c r="D26" s="35">
        <f t="shared" si="0"/>
        <v>916.66666666666663</v>
      </c>
      <c r="E26" s="9"/>
      <c r="F26" s="9">
        <f t="shared" si="1"/>
        <v>557.49666666666667</v>
      </c>
      <c r="G26" s="9"/>
      <c r="H26" s="9">
        <f>Budget!H20</f>
        <v>1000</v>
      </c>
      <c r="I26" s="9"/>
    </row>
    <row r="27" spans="1:9" x14ac:dyDescent="0.3">
      <c r="A27" t="s">
        <v>69</v>
      </c>
      <c r="B27" s="35">
        <f>'Cash book'!X87</f>
        <v>0</v>
      </c>
      <c r="C27" s="9"/>
      <c r="D27" s="35">
        <f t="shared" si="0"/>
        <v>916.66666666666663</v>
      </c>
      <c r="E27" s="9"/>
      <c r="F27" s="9">
        <f t="shared" si="1"/>
        <v>916.66666666666663</v>
      </c>
      <c r="G27" s="9"/>
      <c r="H27" s="9">
        <f>Budget!H24</f>
        <v>1000</v>
      </c>
      <c r="I27" s="9"/>
    </row>
    <row r="28" spans="1:9" x14ac:dyDescent="0.3">
      <c r="B28" s="17">
        <f>SUM(B15:B26)</f>
        <v>5072.9800000000005</v>
      </c>
      <c r="C28" s="9"/>
      <c r="D28" s="17">
        <v>0</v>
      </c>
      <c r="E28" s="9"/>
      <c r="F28" s="17">
        <f t="shared" si="1"/>
        <v>-5072.9800000000005</v>
      </c>
      <c r="G28" s="9"/>
      <c r="H28" s="17">
        <f>SUM(H15:H27)</f>
        <v>8892</v>
      </c>
      <c r="I28" s="9"/>
    </row>
    <row r="29" spans="1:9" x14ac:dyDescent="0.3">
      <c r="B29" s="11"/>
      <c r="C29" s="9"/>
      <c r="D29" s="11"/>
      <c r="E29" s="9"/>
      <c r="F29" s="11" t="s">
        <v>11</v>
      </c>
      <c r="G29" s="9"/>
      <c r="H29" s="11"/>
      <c r="I29" s="9"/>
    </row>
    <row r="30" spans="1:9" x14ac:dyDescent="0.3">
      <c r="A30" t="s">
        <v>28</v>
      </c>
      <c r="B30" s="35">
        <f>+B12-B28</f>
        <v>3427.5899999999992</v>
      </c>
      <c r="C30" s="9"/>
      <c r="D30" s="35">
        <f>+D12-D28</f>
        <v>6875</v>
      </c>
      <c r="E30" s="9"/>
      <c r="F30" s="35">
        <f>+B30-D30</f>
        <v>-3447.4100000000008</v>
      </c>
      <c r="G30" s="9"/>
      <c r="H30" s="35">
        <f>+H12-H28</f>
        <v>-1392</v>
      </c>
      <c r="I30" s="9"/>
    </row>
    <row r="32" spans="1:9" x14ac:dyDescent="0.3">
      <c r="A32" t="s">
        <v>29</v>
      </c>
      <c r="B32" s="9">
        <f>'Full Reconciliation'!B20+'Full Reconciliation'!B26</f>
        <v>11054.68</v>
      </c>
      <c r="H32" s="9"/>
      <c r="I32" s="9"/>
    </row>
    <row r="34" spans="1:9" ht="15" thickBot="1" x14ac:dyDescent="0.35">
      <c r="A34" t="s">
        <v>30</v>
      </c>
      <c r="B34" s="21">
        <f>+B30+B32</f>
        <v>14482.27</v>
      </c>
      <c r="H34" s="14">
        <f>+H30+H32</f>
        <v>-1392</v>
      </c>
      <c r="I34" s="9"/>
    </row>
    <row r="35" spans="1:9" ht="15" thickTop="1" x14ac:dyDescent="0.3"/>
    <row r="37" spans="1:9" x14ac:dyDescent="0.3">
      <c r="A37" t="s">
        <v>31</v>
      </c>
      <c r="B37" s="20">
        <f>+B28-'Cash book'!F87</f>
        <v>-54.869999999998981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F95"/>
  <sheetViews>
    <sheetView tabSelected="1" topLeftCell="M1" zoomScaleNormal="100" workbookViewId="0">
      <pane ySplit="3" topLeftCell="A54" activePane="bottomLeft" state="frozen"/>
      <selection activeCell="D1" sqref="D1"/>
      <selection pane="bottomLeft" activeCell="AD61" sqref="AD61"/>
    </sheetView>
  </sheetViews>
  <sheetFormatPr defaultRowHeight="14.4" x14ac:dyDescent="0.3"/>
  <cols>
    <col min="1" max="1" width="14.88671875" customWidth="1"/>
    <col min="2" max="2" width="28.44140625" customWidth="1"/>
    <col min="3" max="3" width="16.33203125" customWidth="1"/>
    <col min="4" max="4" width="10.3320312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41</v>
      </c>
    </row>
    <row r="2" spans="1:32" ht="21" x14ac:dyDescent="0.4">
      <c r="G2" s="60" t="s">
        <v>32</v>
      </c>
      <c r="L2" s="6"/>
      <c r="M2" s="55" t="s">
        <v>46</v>
      </c>
      <c r="N2" s="3"/>
      <c r="O2" s="3"/>
      <c r="P2" s="3"/>
      <c r="AE2" s="6" t="s">
        <v>86</v>
      </c>
    </row>
    <row r="3" spans="1:32" x14ac:dyDescent="0.3">
      <c r="A3" s="3" t="s">
        <v>42</v>
      </c>
      <c r="B3" s="3" t="s">
        <v>35</v>
      </c>
      <c r="C3" s="3" t="s">
        <v>53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96</v>
      </c>
      <c r="J3" s="3" t="s">
        <v>55</v>
      </c>
      <c r="K3" s="3" t="s">
        <v>72</v>
      </c>
      <c r="L3" s="3" t="s">
        <v>33</v>
      </c>
      <c r="M3" s="3" t="s">
        <v>48</v>
      </c>
      <c r="N3" s="3" t="s">
        <v>56</v>
      </c>
      <c r="O3" s="3" t="s">
        <v>49</v>
      </c>
      <c r="P3" s="3" t="s">
        <v>52</v>
      </c>
      <c r="Q3" s="3" t="s">
        <v>25</v>
      </c>
      <c r="R3" s="3" t="s">
        <v>60</v>
      </c>
      <c r="S3" s="3" t="s">
        <v>36</v>
      </c>
      <c r="T3" s="3" t="s">
        <v>85</v>
      </c>
      <c r="U3" s="3" t="s">
        <v>99</v>
      </c>
      <c r="V3" s="3" t="s">
        <v>51</v>
      </c>
      <c r="W3" s="3" t="s">
        <v>50</v>
      </c>
      <c r="X3" s="3" t="s">
        <v>94</v>
      </c>
      <c r="Y3" s="3" t="s">
        <v>93</v>
      </c>
      <c r="Z3" s="3" t="s">
        <v>22</v>
      </c>
      <c r="AA3" s="3" t="s">
        <v>33</v>
      </c>
      <c r="AB3" s="3" t="s">
        <v>97</v>
      </c>
      <c r="AC3" s="56" t="s">
        <v>91</v>
      </c>
      <c r="AD3" s="3" t="s">
        <v>59</v>
      </c>
      <c r="AE3" s="3" t="s">
        <v>87</v>
      </c>
      <c r="AF3" s="3" t="s">
        <v>88</v>
      </c>
    </row>
    <row r="5" spans="1:32" x14ac:dyDescent="0.3">
      <c r="AE5" s="46">
        <v>6004.48</v>
      </c>
      <c r="AF5" s="54">
        <v>5050.2</v>
      </c>
    </row>
    <row r="6" spans="1:32" x14ac:dyDescent="0.3">
      <c r="A6" t="s">
        <v>125</v>
      </c>
      <c r="B6" t="s">
        <v>109</v>
      </c>
      <c r="C6" t="s">
        <v>105</v>
      </c>
      <c r="D6" t="s">
        <v>106</v>
      </c>
      <c r="E6" s="32"/>
      <c r="F6" s="18">
        <v>304.92</v>
      </c>
      <c r="G6" s="29"/>
      <c r="H6" s="8"/>
      <c r="I6" s="18"/>
      <c r="J6" s="8"/>
      <c r="K6" s="8"/>
      <c r="L6" s="61">
        <f>SUM(G6:K6)</f>
        <v>0</v>
      </c>
      <c r="M6" s="18"/>
      <c r="N6" s="8"/>
      <c r="O6" s="18"/>
      <c r="P6" s="8"/>
      <c r="Q6" s="8"/>
      <c r="R6" s="8"/>
      <c r="S6" s="8">
        <v>304.92</v>
      </c>
      <c r="T6" s="8"/>
      <c r="U6" s="8"/>
      <c r="V6" s="8"/>
      <c r="W6" s="8"/>
      <c r="X6" s="8"/>
      <c r="Y6" s="8"/>
      <c r="Z6" s="8"/>
      <c r="AA6" s="18">
        <f>SUM(M6:Z6)</f>
        <v>304.92</v>
      </c>
      <c r="AB6" s="18"/>
      <c r="AC6" s="18"/>
      <c r="AD6" s="8"/>
      <c r="AE6" s="33">
        <f>AE5+L6-AA6-K6</f>
        <v>5699.5599999999995</v>
      </c>
      <c r="AF6" s="34">
        <f>AF5+K6</f>
        <v>5050.2</v>
      </c>
    </row>
    <row r="7" spans="1:32" x14ac:dyDescent="0.3">
      <c r="A7" t="s">
        <v>103</v>
      </c>
      <c r="B7" t="s">
        <v>104</v>
      </c>
      <c r="C7" t="s">
        <v>105</v>
      </c>
      <c r="D7" t="s">
        <v>108</v>
      </c>
      <c r="E7" s="33"/>
      <c r="F7" s="4">
        <v>15.58</v>
      </c>
      <c r="G7" s="30"/>
      <c r="I7" s="4"/>
      <c r="L7" s="62"/>
      <c r="M7" s="4"/>
      <c r="O7" s="4"/>
      <c r="U7">
        <v>15.58</v>
      </c>
      <c r="AA7" s="4">
        <f>SUM(M7:Z7)</f>
        <v>15.58</v>
      </c>
      <c r="AB7" s="4"/>
      <c r="AC7" s="4"/>
      <c r="AD7">
        <v>0.74</v>
      </c>
      <c r="AE7" s="33">
        <f t="shared" ref="AE7:AE61" si="0">AE6+L7-AA7-K7</f>
        <v>5683.98</v>
      </c>
      <c r="AF7" s="34">
        <f>AF6+K7</f>
        <v>5050.2</v>
      </c>
    </row>
    <row r="8" spans="1:32" x14ac:dyDescent="0.3">
      <c r="B8" t="s">
        <v>107</v>
      </c>
      <c r="C8" t="s">
        <v>105</v>
      </c>
      <c r="D8" t="s">
        <v>110</v>
      </c>
      <c r="E8" s="30"/>
      <c r="F8" s="4">
        <v>193.75</v>
      </c>
      <c r="G8" s="30"/>
      <c r="L8" s="59">
        <f t="shared" ref="L8:L41" si="1">SUM(G8:K8)</f>
        <v>0</v>
      </c>
      <c r="M8" s="4">
        <v>193.75</v>
      </c>
      <c r="O8" s="4"/>
      <c r="AA8" s="4">
        <f t="shared" ref="AA8:AA60" si="2">SUM(M8:Z8)</f>
        <v>193.75</v>
      </c>
      <c r="AB8" s="4"/>
      <c r="AC8" s="4"/>
      <c r="AD8" s="31"/>
      <c r="AE8" s="33">
        <f t="shared" si="0"/>
        <v>5490.23</v>
      </c>
      <c r="AF8" s="34">
        <f>AF6+K8</f>
        <v>5050.2</v>
      </c>
    </row>
    <row r="9" spans="1:32" x14ac:dyDescent="0.3">
      <c r="B9" t="s">
        <v>109</v>
      </c>
      <c r="C9" t="s">
        <v>105</v>
      </c>
      <c r="D9" t="s">
        <v>113</v>
      </c>
      <c r="E9" s="33"/>
      <c r="F9" s="4">
        <v>24</v>
      </c>
      <c r="G9" s="30"/>
      <c r="H9" s="4"/>
      <c r="L9" s="62">
        <f t="shared" si="1"/>
        <v>0</v>
      </c>
      <c r="O9" s="4"/>
      <c r="V9" s="4"/>
      <c r="Z9" s="4">
        <v>24</v>
      </c>
      <c r="AA9" s="4">
        <f t="shared" si="2"/>
        <v>24</v>
      </c>
      <c r="AB9" s="4"/>
      <c r="AC9" s="4"/>
      <c r="AD9" s="34">
        <v>4</v>
      </c>
      <c r="AE9" s="33">
        <f t="shared" si="0"/>
        <v>5466.23</v>
      </c>
      <c r="AF9" s="34">
        <f>AF8+K9</f>
        <v>5050.2</v>
      </c>
    </row>
    <row r="10" spans="1:32" x14ac:dyDescent="0.3">
      <c r="A10" t="s">
        <v>111</v>
      </c>
      <c r="B10" t="s">
        <v>112</v>
      </c>
      <c r="C10" t="s">
        <v>105</v>
      </c>
      <c r="D10" t="s">
        <v>119</v>
      </c>
      <c r="E10" s="33"/>
      <c r="F10" s="4">
        <v>120</v>
      </c>
      <c r="G10" s="33"/>
      <c r="H10" s="4"/>
      <c r="I10" s="4"/>
      <c r="J10" s="4"/>
      <c r="K10" s="4"/>
      <c r="L10" s="62">
        <f t="shared" si="1"/>
        <v>0</v>
      </c>
      <c r="M10" s="4"/>
      <c r="N10" s="4"/>
      <c r="O10" s="4"/>
      <c r="P10" s="4">
        <v>120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2"/>
        <v>120</v>
      </c>
      <c r="AB10" s="4"/>
      <c r="AC10" s="4"/>
      <c r="AD10" s="34">
        <v>20</v>
      </c>
      <c r="AE10" s="33">
        <f t="shared" si="0"/>
        <v>5346.23</v>
      </c>
      <c r="AF10" s="34">
        <f>AF9+K10</f>
        <v>5050.2</v>
      </c>
    </row>
    <row r="11" spans="1:32" x14ac:dyDescent="0.3">
      <c r="A11" t="s">
        <v>114</v>
      </c>
      <c r="B11" t="s">
        <v>115</v>
      </c>
      <c r="C11" t="s">
        <v>116</v>
      </c>
      <c r="D11" t="s">
        <v>117</v>
      </c>
      <c r="E11" s="33">
        <v>329.53</v>
      </c>
      <c r="F11" s="4"/>
      <c r="G11" s="33"/>
      <c r="H11" s="4"/>
      <c r="I11" s="4"/>
      <c r="J11" s="4">
        <v>329.53</v>
      </c>
      <c r="K11" s="4"/>
      <c r="L11" s="62">
        <f t="shared" si="1"/>
        <v>329.53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f t="shared" si="2"/>
        <v>0</v>
      </c>
      <c r="AB11" s="4"/>
      <c r="AC11" s="4"/>
      <c r="AD11" s="34"/>
      <c r="AE11" s="33">
        <f t="shared" si="0"/>
        <v>5675.7599999999993</v>
      </c>
      <c r="AF11" s="34">
        <f>AF10+K11</f>
        <v>5050.2</v>
      </c>
    </row>
    <row r="12" spans="1:32" x14ac:dyDescent="0.3">
      <c r="A12" t="s">
        <v>118</v>
      </c>
      <c r="B12" t="s">
        <v>107</v>
      </c>
      <c r="C12" t="s">
        <v>105</v>
      </c>
      <c r="D12" t="s">
        <v>124</v>
      </c>
      <c r="E12" s="33"/>
      <c r="F12" s="4">
        <v>19.989999999999998</v>
      </c>
      <c r="G12" s="33"/>
      <c r="H12" s="4"/>
      <c r="I12" s="4"/>
      <c r="J12" s="4"/>
      <c r="K12" s="4"/>
      <c r="L12" s="62"/>
      <c r="M12" s="4"/>
      <c r="N12" s="4"/>
      <c r="O12" s="4">
        <v>19.989999999999998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2"/>
        <v>19.989999999999998</v>
      </c>
      <c r="AB12" s="4"/>
      <c r="AC12" s="4"/>
      <c r="AD12" s="34">
        <v>3.33</v>
      </c>
      <c r="AE12" s="33">
        <f t="shared" si="0"/>
        <v>5655.7699999999995</v>
      </c>
      <c r="AF12" s="34">
        <f t="shared" ref="AF12:AF61" si="3">AF11+K12</f>
        <v>5050.2</v>
      </c>
    </row>
    <row r="13" spans="1:32" x14ac:dyDescent="0.3">
      <c r="A13" t="s">
        <v>120</v>
      </c>
      <c r="B13" t="s">
        <v>121</v>
      </c>
      <c r="C13" t="s">
        <v>105</v>
      </c>
      <c r="D13" t="s">
        <v>126</v>
      </c>
      <c r="E13" s="33"/>
      <c r="F13" s="4">
        <v>54.98</v>
      </c>
      <c r="G13" s="33"/>
      <c r="H13" s="4"/>
      <c r="I13" s="4"/>
      <c r="J13" s="4"/>
      <c r="K13" s="4"/>
      <c r="L13" s="59">
        <f t="shared" si="1"/>
        <v>0</v>
      </c>
      <c r="M13" s="4"/>
      <c r="N13" s="4"/>
      <c r="O13" s="4"/>
      <c r="P13" s="4"/>
      <c r="Q13" s="4"/>
      <c r="R13" s="4"/>
      <c r="S13" s="4"/>
      <c r="T13" s="4"/>
      <c r="U13" s="4"/>
      <c r="V13" s="4">
        <v>54.98</v>
      </c>
      <c r="W13" s="4"/>
      <c r="X13" s="4"/>
      <c r="Y13" s="4"/>
      <c r="Z13" s="4"/>
      <c r="AA13" s="4">
        <f t="shared" si="2"/>
        <v>54.98</v>
      </c>
      <c r="AB13" s="4"/>
      <c r="AC13" s="4"/>
      <c r="AD13" s="34">
        <v>9.16</v>
      </c>
      <c r="AE13" s="33">
        <f t="shared" si="0"/>
        <v>5600.79</v>
      </c>
      <c r="AF13" s="34">
        <f t="shared" si="3"/>
        <v>5050.2</v>
      </c>
    </row>
    <row r="14" spans="1:32" x14ac:dyDescent="0.3">
      <c r="A14" t="s">
        <v>122</v>
      </c>
      <c r="B14" t="s">
        <v>123</v>
      </c>
      <c r="C14" t="s">
        <v>72</v>
      </c>
      <c r="E14" s="33">
        <v>0.35</v>
      </c>
      <c r="F14" s="4"/>
      <c r="G14" s="33"/>
      <c r="H14" s="4"/>
      <c r="I14" s="4"/>
      <c r="J14" s="4"/>
      <c r="K14" s="4">
        <v>0.35</v>
      </c>
      <c r="L14" s="59">
        <f t="shared" si="1"/>
        <v>0.35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2"/>
        <v>0</v>
      </c>
      <c r="AB14" s="4"/>
      <c r="AC14" s="4"/>
      <c r="AD14" s="34"/>
      <c r="AE14" s="33">
        <f t="shared" si="0"/>
        <v>5600.79</v>
      </c>
      <c r="AF14" s="34">
        <f t="shared" si="3"/>
        <v>5050.55</v>
      </c>
    </row>
    <row r="15" spans="1:32" x14ac:dyDescent="0.3">
      <c r="A15" t="s">
        <v>127</v>
      </c>
      <c r="B15" t="s">
        <v>128</v>
      </c>
      <c r="C15" t="s">
        <v>116</v>
      </c>
      <c r="D15" t="s">
        <v>129</v>
      </c>
      <c r="E15" s="33">
        <v>3825</v>
      </c>
      <c r="F15" s="34"/>
      <c r="G15" s="4">
        <v>3825</v>
      </c>
      <c r="H15" s="4"/>
      <c r="I15" s="4"/>
      <c r="J15" s="4"/>
      <c r="K15" s="4"/>
      <c r="L15" s="62">
        <f t="shared" si="1"/>
        <v>3825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2"/>
        <v>0</v>
      </c>
      <c r="AB15" s="4"/>
      <c r="AC15" s="4"/>
      <c r="AD15" s="34"/>
      <c r="AE15" s="33">
        <f t="shared" si="0"/>
        <v>9425.7900000000009</v>
      </c>
      <c r="AF15" s="34">
        <f t="shared" si="3"/>
        <v>5050.55</v>
      </c>
    </row>
    <row r="16" spans="1:32" x14ac:dyDescent="0.3">
      <c r="A16" t="s">
        <v>130</v>
      </c>
      <c r="B16" t="s">
        <v>107</v>
      </c>
      <c r="C16" t="s">
        <v>105</v>
      </c>
      <c r="D16" t="s">
        <v>131</v>
      </c>
      <c r="E16" s="33"/>
      <c r="F16" s="34">
        <v>193.75</v>
      </c>
      <c r="G16" s="4"/>
      <c r="H16" s="4"/>
      <c r="I16" s="4"/>
      <c r="J16" s="4"/>
      <c r="K16" s="4"/>
      <c r="L16" s="59">
        <f t="shared" si="1"/>
        <v>0</v>
      </c>
      <c r="M16" s="4">
        <v>193.75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 t="shared" si="2"/>
        <v>193.75</v>
      </c>
      <c r="AB16" s="4"/>
      <c r="AC16" s="4"/>
      <c r="AD16" s="34"/>
      <c r="AE16" s="33">
        <f t="shared" si="0"/>
        <v>9232.0400000000009</v>
      </c>
      <c r="AF16" s="34">
        <f t="shared" si="3"/>
        <v>5050.55</v>
      </c>
    </row>
    <row r="17" spans="1:32" x14ac:dyDescent="0.3">
      <c r="A17" t="s">
        <v>132</v>
      </c>
      <c r="B17" t="s">
        <v>133</v>
      </c>
      <c r="C17" t="s">
        <v>105</v>
      </c>
      <c r="D17" t="s">
        <v>134</v>
      </c>
      <c r="E17" s="33"/>
      <c r="F17" s="34">
        <v>405</v>
      </c>
      <c r="G17" s="4"/>
      <c r="H17" s="4"/>
      <c r="I17" s="4"/>
      <c r="J17" s="4"/>
      <c r="K17" s="4"/>
      <c r="L17" s="59">
        <f t="shared" si="1"/>
        <v>0</v>
      </c>
      <c r="M17" s="4"/>
      <c r="N17" s="4"/>
      <c r="O17" s="4"/>
      <c r="P17" s="4">
        <v>405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f t="shared" si="2"/>
        <v>405</v>
      </c>
      <c r="AB17" s="4"/>
      <c r="AC17" s="4"/>
      <c r="AD17" s="34"/>
      <c r="AE17" s="33">
        <f t="shared" si="0"/>
        <v>8827.0400000000009</v>
      </c>
      <c r="AF17" s="34">
        <f t="shared" si="3"/>
        <v>5050.55</v>
      </c>
    </row>
    <row r="18" spans="1:32" x14ac:dyDescent="0.3">
      <c r="A18" t="s">
        <v>135</v>
      </c>
      <c r="B18" t="s">
        <v>128</v>
      </c>
      <c r="C18" t="s">
        <v>116</v>
      </c>
      <c r="D18" t="s">
        <v>136</v>
      </c>
      <c r="E18" s="33">
        <v>500</v>
      </c>
      <c r="F18" s="34"/>
      <c r="G18" s="4"/>
      <c r="H18" s="4">
        <v>500</v>
      </c>
      <c r="I18" s="4"/>
      <c r="J18" s="4"/>
      <c r="K18" s="4"/>
      <c r="L18" s="62">
        <f t="shared" si="1"/>
        <v>500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2"/>
        <v>0</v>
      </c>
      <c r="AB18" s="4"/>
      <c r="AC18" s="4"/>
      <c r="AD18" s="34"/>
      <c r="AE18" s="33">
        <f t="shared" si="0"/>
        <v>9327.0400000000009</v>
      </c>
      <c r="AF18" s="34">
        <f t="shared" si="3"/>
        <v>5050.55</v>
      </c>
    </row>
    <row r="19" spans="1:32" x14ac:dyDescent="0.3">
      <c r="A19" t="s">
        <v>137</v>
      </c>
      <c r="B19" t="s">
        <v>138</v>
      </c>
      <c r="C19" t="s">
        <v>105</v>
      </c>
      <c r="D19" t="s">
        <v>139</v>
      </c>
      <c r="E19" s="33"/>
      <c r="F19" s="34">
        <v>443</v>
      </c>
      <c r="G19" s="4"/>
      <c r="H19" s="4"/>
      <c r="I19" s="4"/>
      <c r="J19" s="4"/>
      <c r="K19" s="4"/>
      <c r="L19" s="59">
        <f t="shared" si="1"/>
        <v>0</v>
      </c>
      <c r="M19" s="4"/>
      <c r="N19" s="4"/>
      <c r="O19" s="4"/>
      <c r="P19" s="4"/>
      <c r="Q19" s="4"/>
      <c r="R19" s="4"/>
      <c r="S19" s="4"/>
      <c r="T19" s="4">
        <v>443</v>
      </c>
      <c r="U19" s="4"/>
      <c r="V19" s="4"/>
      <c r="W19" s="4"/>
      <c r="X19" s="4"/>
      <c r="Y19" s="4"/>
      <c r="Z19" s="4"/>
      <c r="AA19" s="4">
        <f t="shared" si="2"/>
        <v>443</v>
      </c>
      <c r="AB19" s="4"/>
      <c r="AC19" s="4"/>
      <c r="AD19" s="34"/>
      <c r="AE19" s="33">
        <f t="shared" si="0"/>
        <v>8884.0400000000009</v>
      </c>
      <c r="AF19" s="34">
        <f t="shared" si="3"/>
        <v>5050.55</v>
      </c>
    </row>
    <row r="20" spans="1:32" x14ac:dyDescent="0.3">
      <c r="A20" t="s">
        <v>140</v>
      </c>
      <c r="B20" t="s">
        <v>72</v>
      </c>
      <c r="C20" t="s">
        <v>72</v>
      </c>
      <c r="E20" s="33">
        <v>0.44</v>
      </c>
      <c r="F20" s="34"/>
      <c r="G20" s="4"/>
      <c r="H20" s="4"/>
      <c r="I20" s="4"/>
      <c r="J20" s="4"/>
      <c r="K20" s="4">
        <v>0.44</v>
      </c>
      <c r="L20" s="59">
        <f t="shared" si="1"/>
        <v>0.44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f t="shared" si="2"/>
        <v>0</v>
      </c>
      <c r="AB20" s="4"/>
      <c r="AC20" s="4"/>
      <c r="AD20" s="34"/>
      <c r="AE20" s="33">
        <f t="shared" si="0"/>
        <v>8884.0400000000009</v>
      </c>
      <c r="AF20" s="34">
        <f t="shared" si="3"/>
        <v>5050.99</v>
      </c>
    </row>
    <row r="21" spans="1:32" x14ac:dyDescent="0.3">
      <c r="A21" t="s">
        <v>141</v>
      </c>
      <c r="B21" t="s">
        <v>107</v>
      </c>
      <c r="C21" t="s">
        <v>105</v>
      </c>
      <c r="D21" t="s">
        <v>142</v>
      </c>
      <c r="E21" s="33"/>
      <c r="F21" s="34">
        <v>193.75</v>
      </c>
      <c r="G21" s="4"/>
      <c r="H21" s="4"/>
      <c r="I21" s="4"/>
      <c r="J21" s="4"/>
      <c r="K21" s="4"/>
      <c r="L21" s="59">
        <f t="shared" si="1"/>
        <v>0</v>
      </c>
      <c r="M21" s="4">
        <v>193.75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f t="shared" si="2"/>
        <v>193.75</v>
      </c>
      <c r="AB21" s="4"/>
      <c r="AC21" s="4"/>
      <c r="AD21" s="34"/>
      <c r="AE21" s="33">
        <f t="shared" si="0"/>
        <v>8690.2900000000009</v>
      </c>
      <c r="AF21" s="34">
        <f t="shared" si="3"/>
        <v>5050.99</v>
      </c>
    </row>
    <row r="22" spans="1:32" x14ac:dyDescent="0.3">
      <c r="A22" t="s">
        <v>143</v>
      </c>
      <c r="B22" t="s">
        <v>144</v>
      </c>
      <c r="C22" t="s">
        <v>105</v>
      </c>
      <c r="D22" t="s">
        <v>150</v>
      </c>
      <c r="E22" s="33"/>
      <c r="F22" s="34">
        <v>42.5</v>
      </c>
      <c r="G22" s="4"/>
      <c r="H22" s="4"/>
      <c r="I22" s="4"/>
      <c r="J22" s="4"/>
      <c r="K22" s="4"/>
      <c r="L22" s="59">
        <f t="shared" si="1"/>
        <v>0</v>
      </c>
      <c r="M22" s="4"/>
      <c r="N22" s="4"/>
      <c r="O22" s="4"/>
      <c r="P22" s="4"/>
      <c r="Q22" s="4"/>
      <c r="R22" s="4">
        <v>42.5</v>
      </c>
      <c r="S22" s="4"/>
      <c r="T22" s="4"/>
      <c r="U22" s="4"/>
      <c r="V22" s="4"/>
      <c r="W22" s="4"/>
      <c r="X22" s="4"/>
      <c r="Y22" s="4"/>
      <c r="Z22" s="4"/>
      <c r="AA22" s="4">
        <f t="shared" si="2"/>
        <v>42.5</v>
      </c>
      <c r="AB22" s="4"/>
      <c r="AC22" s="4"/>
      <c r="AD22" s="34"/>
      <c r="AE22" s="33">
        <f t="shared" si="0"/>
        <v>8647.7900000000009</v>
      </c>
      <c r="AF22" s="34">
        <f t="shared" si="3"/>
        <v>5050.99</v>
      </c>
    </row>
    <row r="23" spans="1:32" x14ac:dyDescent="0.3">
      <c r="A23" t="s">
        <v>146</v>
      </c>
      <c r="B23" t="s">
        <v>147</v>
      </c>
      <c r="C23" t="s">
        <v>105</v>
      </c>
      <c r="D23" t="s">
        <v>151</v>
      </c>
      <c r="E23" s="33"/>
      <c r="F23" s="34">
        <v>71.98</v>
      </c>
      <c r="G23" s="4"/>
      <c r="H23" s="4"/>
      <c r="I23" s="4"/>
      <c r="J23" s="4"/>
      <c r="K23" s="4"/>
      <c r="L23" s="59">
        <f t="shared" si="1"/>
        <v>0</v>
      </c>
      <c r="M23" s="4"/>
      <c r="N23" s="4"/>
      <c r="O23" s="4"/>
      <c r="P23" s="4"/>
      <c r="Q23" s="4"/>
      <c r="R23" s="4">
        <v>71.98</v>
      </c>
      <c r="S23" s="4"/>
      <c r="T23" s="4"/>
      <c r="U23" s="4"/>
      <c r="V23" s="4"/>
      <c r="W23" s="4"/>
      <c r="X23" s="4"/>
      <c r="Y23" s="4"/>
      <c r="Z23" s="4"/>
      <c r="AA23" s="4">
        <f t="shared" si="2"/>
        <v>71.98</v>
      </c>
      <c r="AB23" s="4">
        <v>12</v>
      </c>
      <c r="AC23" s="4"/>
      <c r="AD23" s="34"/>
      <c r="AE23" s="33">
        <f t="shared" si="0"/>
        <v>8575.8100000000013</v>
      </c>
      <c r="AF23" s="34">
        <f t="shared" si="3"/>
        <v>5050.99</v>
      </c>
    </row>
    <row r="24" spans="1:32" x14ac:dyDescent="0.3">
      <c r="A24" t="s">
        <v>148</v>
      </c>
      <c r="B24" t="s">
        <v>149</v>
      </c>
      <c r="C24" t="s">
        <v>105</v>
      </c>
      <c r="D24" t="s">
        <v>152</v>
      </c>
      <c r="E24" s="33"/>
      <c r="F24" s="34">
        <v>108.75</v>
      </c>
      <c r="G24" s="4"/>
      <c r="H24" s="4"/>
      <c r="I24" s="4"/>
      <c r="J24" s="4"/>
      <c r="K24" s="4">
        <v>0.42</v>
      </c>
      <c r="L24" s="59">
        <f t="shared" si="1"/>
        <v>0.42</v>
      </c>
      <c r="M24" s="4"/>
      <c r="N24" s="4"/>
      <c r="O24" s="4"/>
      <c r="P24" s="4"/>
      <c r="Q24" s="4"/>
      <c r="R24" s="4">
        <v>108.75</v>
      </c>
      <c r="S24" s="4"/>
      <c r="T24" s="4"/>
      <c r="U24" s="4"/>
      <c r="V24" s="4"/>
      <c r="W24" s="4"/>
      <c r="X24" s="4"/>
      <c r="Y24" s="4"/>
      <c r="Z24" s="4"/>
      <c r="AA24" s="4">
        <f t="shared" si="2"/>
        <v>108.75</v>
      </c>
      <c r="AB24" s="4"/>
      <c r="AC24" s="4"/>
      <c r="AD24" s="34">
        <v>13.95</v>
      </c>
      <c r="AE24" s="33">
        <f t="shared" si="0"/>
        <v>8467.0600000000013</v>
      </c>
      <c r="AF24" s="34">
        <f t="shared" si="3"/>
        <v>5051.41</v>
      </c>
    </row>
    <row r="25" spans="1:32" x14ac:dyDescent="0.3">
      <c r="A25" t="s">
        <v>145</v>
      </c>
      <c r="B25" t="s">
        <v>123</v>
      </c>
      <c r="C25" t="s">
        <v>72</v>
      </c>
      <c r="E25" s="33">
        <v>0.42</v>
      </c>
      <c r="F25" s="34"/>
      <c r="G25" s="4"/>
      <c r="H25" s="4"/>
      <c r="I25" s="4"/>
      <c r="J25" s="4"/>
      <c r="K25" s="4"/>
      <c r="L25" s="59">
        <f t="shared" si="1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f t="shared" si="2"/>
        <v>0</v>
      </c>
      <c r="AB25" s="4"/>
      <c r="AC25" s="4"/>
      <c r="AD25" s="34"/>
      <c r="AE25" s="70">
        <f t="shared" si="0"/>
        <v>8467.0600000000013</v>
      </c>
      <c r="AF25" s="71">
        <f t="shared" si="3"/>
        <v>5051.41</v>
      </c>
    </row>
    <row r="26" spans="1:32" x14ac:dyDescent="0.3">
      <c r="A26" t="s">
        <v>154</v>
      </c>
      <c r="B26" t="s">
        <v>121</v>
      </c>
      <c r="C26" t="s">
        <v>105</v>
      </c>
      <c r="D26" t="s">
        <v>157</v>
      </c>
      <c r="E26" s="33"/>
      <c r="F26" s="34">
        <v>62.64</v>
      </c>
      <c r="G26" s="4"/>
      <c r="H26" s="4"/>
      <c r="I26" s="4"/>
      <c r="J26" s="4"/>
      <c r="K26" s="4"/>
      <c r="L26" s="59"/>
      <c r="M26" s="4"/>
      <c r="N26" s="4"/>
      <c r="O26" s="4"/>
      <c r="P26" s="4"/>
      <c r="Q26" s="4"/>
      <c r="R26" s="4"/>
      <c r="S26" s="4"/>
      <c r="T26" s="4">
        <v>62.64</v>
      </c>
      <c r="U26" s="4"/>
      <c r="V26" s="4"/>
      <c r="W26" s="4"/>
      <c r="X26" s="4"/>
      <c r="Y26" s="4"/>
      <c r="Z26" s="4"/>
      <c r="AA26" s="4">
        <f t="shared" si="2"/>
        <v>62.64</v>
      </c>
      <c r="AB26" s="4"/>
      <c r="AC26" s="4"/>
      <c r="AD26" s="34">
        <v>10.44</v>
      </c>
      <c r="AE26" s="33">
        <f t="shared" si="0"/>
        <v>8404.4200000000019</v>
      </c>
      <c r="AF26" s="34">
        <f t="shared" si="3"/>
        <v>5051.41</v>
      </c>
    </row>
    <row r="27" spans="1:32" x14ac:dyDescent="0.3">
      <c r="A27" t="s">
        <v>155</v>
      </c>
      <c r="B27" t="s">
        <v>107</v>
      </c>
      <c r="C27" t="s">
        <v>105</v>
      </c>
      <c r="D27" t="s">
        <v>158</v>
      </c>
      <c r="E27" s="33"/>
      <c r="F27" s="34">
        <v>193.75</v>
      </c>
      <c r="G27" s="4"/>
      <c r="H27" s="4"/>
      <c r="I27" s="4"/>
      <c r="J27" s="4"/>
      <c r="K27" s="4"/>
      <c r="L27" s="59"/>
      <c r="M27" s="4">
        <v>193.75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f t="shared" si="2"/>
        <v>193.75</v>
      </c>
      <c r="AB27" s="4"/>
      <c r="AC27" s="4"/>
      <c r="AD27" s="34"/>
      <c r="AE27" s="33">
        <f t="shared" si="0"/>
        <v>8210.6700000000019</v>
      </c>
      <c r="AF27" s="34">
        <f t="shared" si="3"/>
        <v>5051.41</v>
      </c>
    </row>
    <row r="28" spans="1:32" x14ac:dyDescent="0.3">
      <c r="A28" t="s">
        <v>153</v>
      </c>
      <c r="B28" t="s">
        <v>104</v>
      </c>
      <c r="C28" t="s">
        <v>105</v>
      </c>
      <c r="D28" t="s">
        <v>159</v>
      </c>
      <c r="E28" s="33"/>
      <c r="F28" s="34">
        <v>14.69</v>
      </c>
      <c r="G28" s="4"/>
      <c r="H28" s="4"/>
      <c r="I28" s="4"/>
      <c r="J28" s="4"/>
      <c r="K28" s="4"/>
      <c r="L28" s="59">
        <f t="shared" si="1"/>
        <v>0</v>
      </c>
      <c r="M28" s="4"/>
      <c r="N28" s="4"/>
      <c r="O28" s="4"/>
      <c r="P28" s="4"/>
      <c r="Q28" s="4"/>
      <c r="R28" s="4"/>
      <c r="S28" s="4"/>
      <c r="T28" s="4"/>
      <c r="U28" s="4">
        <v>14.69</v>
      </c>
      <c r="V28" s="4"/>
      <c r="W28" s="4"/>
      <c r="X28" s="4"/>
      <c r="Y28" s="4"/>
      <c r="Z28" s="4"/>
      <c r="AA28" s="4">
        <f t="shared" si="2"/>
        <v>14.69</v>
      </c>
      <c r="AB28" s="4"/>
      <c r="AC28" s="4"/>
      <c r="AD28" s="34">
        <v>0.7</v>
      </c>
      <c r="AE28" s="33">
        <f t="shared" si="0"/>
        <v>8195.9800000000014</v>
      </c>
      <c r="AF28" s="34">
        <f t="shared" si="3"/>
        <v>5051.41</v>
      </c>
    </row>
    <row r="29" spans="1:32" x14ac:dyDescent="0.3">
      <c r="A29" t="s">
        <v>156</v>
      </c>
      <c r="B29" t="s">
        <v>123</v>
      </c>
      <c r="C29" t="s">
        <v>72</v>
      </c>
      <c r="E29" s="33">
        <v>0.4</v>
      </c>
      <c r="F29" s="34"/>
      <c r="G29" s="4"/>
      <c r="H29" s="4"/>
      <c r="I29" s="4"/>
      <c r="J29" s="4"/>
      <c r="K29" s="4">
        <v>0.4</v>
      </c>
      <c r="L29" s="62">
        <f t="shared" si="1"/>
        <v>0.4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2"/>
        <v>0</v>
      </c>
      <c r="AB29" s="4"/>
      <c r="AC29" s="4"/>
      <c r="AD29" s="34"/>
      <c r="AE29" s="33">
        <f t="shared" si="0"/>
        <v>8195.9800000000014</v>
      </c>
      <c r="AF29" s="34">
        <f t="shared" si="3"/>
        <v>5051.8099999999995</v>
      </c>
    </row>
    <row r="30" spans="1:32" x14ac:dyDescent="0.3">
      <c r="A30" t="s">
        <v>161</v>
      </c>
      <c r="B30" t="s">
        <v>121</v>
      </c>
      <c r="C30" t="s">
        <v>105</v>
      </c>
      <c r="D30" t="s">
        <v>160</v>
      </c>
      <c r="E30" s="33"/>
      <c r="F30" s="34">
        <v>36.83</v>
      </c>
      <c r="G30" s="4"/>
      <c r="H30" s="4"/>
      <c r="I30" s="4"/>
      <c r="J30" s="4"/>
      <c r="K30" s="4"/>
      <c r="L30" s="59">
        <f t="shared" si="1"/>
        <v>0</v>
      </c>
      <c r="M30" s="4"/>
      <c r="N30" s="4"/>
      <c r="O30" s="4">
        <v>36.83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f t="shared" si="2"/>
        <v>36.83</v>
      </c>
      <c r="AB30" s="4"/>
      <c r="AC30" s="4"/>
      <c r="AD30" s="34"/>
      <c r="AE30" s="33">
        <f t="shared" si="0"/>
        <v>8159.1500000000015</v>
      </c>
      <c r="AF30" s="34">
        <f t="shared" si="3"/>
        <v>5051.8099999999995</v>
      </c>
    </row>
    <row r="31" spans="1:32" x14ac:dyDescent="0.3">
      <c r="A31" t="s">
        <v>162</v>
      </c>
      <c r="B31" t="s">
        <v>107</v>
      </c>
      <c r="C31" t="s">
        <v>105</v>
      </c>
      <c r="D31" t="s">
        <v>165</v>
      </c>
      <c r="E31" s="33"/>
      <c r="F31" s="34">
        <v>193.75</v>
      </c>
      <c r="G31" s="4"/>
      <c r="H31" s="4"/>
      <c r="I31" s="4"/>
      <c r="J31" s="4"/>
      <c r="K31" s="4"/>
      <c r="L31" s="59">
        <f t="shared" si="1"/>
        <v>0</v>
      </c>
      <c r="M31" s="4">
        <v>193.75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2"/>
        <v>193.75</v>
      </c>
      <c r="AB31" s="4"/>
      <c r="AC31" s="4"/>
      <c r="AD31" s="34"/>
      <c r="AE31" s="33">
        <f t="shared" si="0"/>
        <v>7965.4000000000015</v>
      </c>
      <c r="AF31" s="34">
        <f t="shared" si="3"/>
        <v>5051.8099999999995</v>
      </c>
    </row>
    <row r="32" spans="1:32" x14ac:dyDescent="0.3">
      <c r="A32" t="s">
        <v>163</v>
      </c>
      <c r="B32" t="s">
        <v>164</v>
      </c>
      <c r="C32" t="s">
        <v>105</v>
      </c>
      <c r="D32" t="s">
        <v>166</v>
      </c>
      <c r="E32" s="33"/>
      <c r="F32" s="34">
        <v>59.99</v>
      </c>
      <c r="G32" s="4"/>
      <c r="H32" s="4"/>
      <c r="I32" s="4"/>
      <c r="J32" s="4"/>
      <c r="K32" s="4"/>
      <c r="L32" s="59">
        <f t="shared" si="1"/>
        <v>0</v>
      </c>
      <c r="M32" s="4"/>
      <c r="N32" s="4"/>
      <c r="O32" s="4"/>
      <c r="P32" s="4"/>
      <c r="Q32" s="4"/>
      <c r="R32" s="4"/>
      <c r="S32" s="4">
        <v>59.99</v>
      </c>
      <c r="T32" s="4"/>
      <c r="U32" s="4"/>
      <c r="V32" s="4"/>
      <c r="W32" s="4"/>
      <c r="X32" s="4"/>
      <c r="Y32" s="4"/>
      <c r="Z32" s="4"/>
      <c r="AA32" s="4">
        <f t="shared" si="2"/>
        <v>59.99</v>
      </c>
      <c r="AB32" s="4"/>
      <c r="AC32" s="4"/>
      <c r="AD32" s="34">
        <v>10</v>
      </c>
      <c r="AE32" s="33">
        <f t="shared" si="0"/>
        <v>7905.4100000000017</v>
      </c>
      <c r="AF32" s="34">
        <f t="shared" si="3"/>
        <v>5051.8099999999995</v>
      </c>
    </row>
    <row r="33" spans="1:32" x14ac:dyDescent="0.3">
      <c r="A33" t="s">
        <v>167</v>
      </c>
      <c r="B33" t="s">
        <v>123</v>
      </c>
      <c r="C33" t="s">
        <v>72</v>
      </c>
      <c r="E33" s="33">
        <v>0.46</v>
      </c>
      <c r="F33" s="34"/>
      <c r="G33" s="4"/>
      <c r="H33" s="4"/>
      <c r="I33" s="4"/>
      <c r="J33" s="4"/>
      <c r="K33" s="4">
        <v>0.46</v>
      </c>
      <c r="L33" s="59">
        <f t="shared" si="1"/>
        <v>0.46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 t="shared" si="2"/>
        <v>0</v>
      </c>
      <c r="AB33" s="4"/>
      <c r="AC33" s="4"/>
      <c r="AD33" s="34"/>
      <c r="AE33" s="33">
        <f t="shared" si="0"/>
        <v>7905.4100000000017</v>
      </c>
      <c r="AF33" s="34">
        <f t="shared" si="3"/>
        <v>5052.2699999999995</v>
      </c>
    </row>
    <row r="34" spans="1:32" x14ac:dyDescent="0.3">
      <c r="A34" t="s">
        <v>168</v>
      </c>
      <c r="B34" t="s">
        <v>169</v>
      </c>
      <c r="C34" t="s">
        <v>105</v>
      </c>
      <c r="D34" t="s">
        <v>170</v>
      </c>
      <c r="E34" s="33"/>
      <c r="F34" s="34">
        <v>36</v>
      </c>
      <c r="G34" s="4"/>
      <c r="H34" s="4"/>
      <c r="I34" s="4"/>
      <c r="J34" s="4"/>
      <c r="K34" s="4"/>
      <c r="L34" s="59">
        <f t="shared" si="1"/>
        <v>0</v>
      </c>
      <c r="M34" s="4"/>
      <c r="N34" s="4"/>
      <c r="O34" s="4"/>
      <c r="P34" s="4"/>
      <c r="Q34" s="4"/>
      <c r="R34" s="4"/>
      <c r="S34" s="4">
        <v>36</v>
      </c>
      <c r="T34" s="4"/>
      <c r="U34" s="4"/>
      <c r="V34" s="4"/>
      <c r="W34" s="4"/>
      <c r="X34" s="4"/>
      <c r="Y34" s="4"/>
      <c r="Z34" s="4"/>
      <c r="AA34" s="4">
        <f t="shared" si="2"/>
        <v>36</v>
      </c>
      <c r="AB34" s="4"/>
      <c r="AC34" s="4"/>
      <c r="AD34" s="34"/>
      <c r="AE34" s="33">
        <f t="shared" si="0"/>
        <v>7869.4100000000017</v>
      </c>
      <c r="AF34" s="34">
        <f t="shared" si="3"/>
        <v>5052.2699999999995</v>
      </c>
    </row>
    <row r="35" spans="1:32" x14ac:dyDescent="0.3">
      <c r="A35" t="s">
        <v>174</v>
      </c>
      <c r="B35" t="s">
        <v>104</v>
      </c>
      <c r="C35" t="s">
        <v>175</v>
      </c>
      <c r="D35" t="s">
        <v>176</v>
      </c>
      <c r="E35" s="33">
        <v>1.21</v>
      </c>
      <c r="F35" s="34"/>
      <c r="G35" s="4"/>
      <c r="H35" s="4"/>
      <c r="I35" s="4">
        <v>1.21</v>
      </c>
      <c r="J35" s="4"/>
      <c r="K35" s="4"/>
      <c r="L35" s="59">
        <f t="shared" si="1"/>
        <v>1.21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 t="shared" si="2"/>
        <v>0</v>
      </c>
      <c r="AB35" s="4"/>
      <c r="AC35" s="4"/>
      <c r="AD35" s="34"/>
      <c r="AE35" s="33">
        <f t="shared" si="0"/>
        <v>7870.6200000000017</v>
      </c>
      <c r="AF35" s="34">
        <f t="shared" si="3"/>
        <v>5052.2699999999995</v>
      </c>
    </row>
    <row r="36" spans="1:32" x14ac:dyDescent="0.3">
      <c r="A36" t="s">
        <v>171</v>
      </c>
      <c r="B36" t="s">
        <v>107</v>
      </c>
      <c r="C36" t="s">
        <v>105</v>
      </c>
      <c r="D36" t="s">
        <v>172</v>
      </c>
      <c r="E36" s="33"/>
      <c r="F36" s="34">
        <v>193.75</v>
      </c>
      <c r="G36" s="4"/>
      <c r="H36" s="4"/>
      <c r="I36" s="4"/>
      <c r="J36" s="4"/>
      <c r="K36" s="4"/>
      <c r="L36" s="59">
        <f t="shared" si="1"/>
        <v>0</v>
      </c>
      <c r="M36" s="4">
        <v>193.75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2"/>
        <v>193.75</v>
      </c>
      <c r="AB36" s="4"/>
      <c r="AC36" s="4"/>
      <c r="AD36" s="34"/>
      <c r="AE36" s="33">
        <f t="shared" si="0"/>
        <v>7676.8700000000017</v>
      </c>
      <c r="AF36" s="34">
        <f t="shared" si="3"/>
        <v>5052.2699999999995</v>
      </c>
    </row>
    <row r="37" spans="1:32" x14ac:dyDescent="0.3">
      <c r="A37" t="s">
        <v>173</v>
      </c>
      <c r="B37" t="s">
        <v>123</v>
      </c>
      <c r="C37" t="s">
        <v>72</v>
      </c>
      <c r="E37" s="33">
        <v>0.91</v>
      </c>
      <c r="F37" s="34"/>
      <c r="G37" s="4"/>
      <c r="H37" s="4"/>
      <c r="I37" s="4"/>
      <c r="J37" s="4"/>
      <c r="K37" s="4">
        <v>0.91</v>
      </c>
      <c r="L37" s="59">
        <f t="shared" si="1"/>
        <v>0.91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2"/>
        <v>0</v>
      </c>
      <c r="AB37" s="4"/>
      <c r="AC37" s="4"/>
      <c r="AD37" s="34"/>
      <c r="AE37" s="33">
        <f t="shared" si="0"/>
        <v>7676.8700000000017</v>
      </c>
      <c r="AF37" s="34">
        <f t="shared" si="3"/>
        <v>5053.1799999999994</v>
      </c>
    </row>
    <row r="38" spans="1:32" x14ac:dyDescent="0.3">
      <c r="A38" t="s">
        <v>177</v>
      </c>
      <c r="B38" t="s">
        <v>128</v>
      </c>
      <c r="C38" t="s">
        <v>116</v>
      </c>
      <c r="D38" t="s">
        <v>195</v>
      </c>
      <c r="E38" s="33">
        <v>3825</v>
      </c>
      <c r="F38" s="34"/>
      <c r="G38" s="4">
        <v>3825</v>
      </c>
      <c r="H38" s="4"/>
      <c r="I38" s="4"/>
      <c r="J38" s="4"/>
      <c r="K38" s="4"/>
      <c r="L38" s="59">
        <f t="shared" si="1"/>
        <v>3825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f t="shared" si="2"/>
        <v>0</v>
      </c>
      <c r="AB38" s="4"/>
      <c r="AC38" s="4"/>
      <c r="AD38" s="34"/>
      <c r="AE38" s="33">
        <f t="shared" si="0"/>
        <v>11501.870000000003</v>
      </c>
      <c r="AF38" s="34">
        <f t="shared" si="3"/>
        <v>5053.1799999999994</v>
      </c>
    </row>
    <row r="39" spans="1:32" x14ac:dyDescent="0.3">
      <c r="A39" t="s">
        <v>178</v>
      </c>
      <c r="B39" t="s">
        <v>179</v>
      </c>
      <c r="C39" t="s">
        <v>105</v>
      </c>
      <c r="D39" t="s">
        <v>180</v>
      </c>
      <c r="E39" s="33"/>
      <c r="F39" s="34">
        <v>14.79</v>
      </c>
      <c r="G39" s="4"/>
      <c r="H39" s="4"/>
      <c r="I39" s="4"/>
      <c r="J39" s="4"/>
      <c r="K39" s="4"/>
      <c r="L39" s="59">
        <f t="shared" si="1"/>
        <v>0</v>
      </c>
      <c r="M39" s="4"/>
      <c r="N39" s="4"/>
      <c r="O39" s="4"/>
      <c r="P39" s="4"/>
      <c r="Q39" s="4"/>
      <c r="R39" s="4"/>
      <c r="S39" s="4"/>
      <c r="T39" s="4"/>
      <c r="U39" s="4">
        <v>14.79</v>
      </c>
      <c r="V39" s="4"/>
      <c r="W39" s="4"/>
      <c r="X39" s="4"/>
      <c r="Y39" s="4"/>
      <c r="Z39" s="4"/>
      <c r="AA39" s="4">
        <f t="shared" si="2"/>
        <v>14.79</v>
      </c>
      <c r="AB39" s="4"/>
      <c r="AC39" s="4"/>
      <c r="AD39" s="34">
        <v>0.7</v>
      </c>
      <c r="AE39" s="33">
        <f t="shared" si="0"/>
        <v>11487.080000000002</v>
      </c>
      <c r="AF39" s="34">
        <f t="shared" si="3"/>
        <v>5053.1799999999994</v>
      </c>
    </row>
    <row r="40" spans="1:32" x14ac:dyDescent="0.3">
      <c r="B40" t="s">
        <v>121</v>
      </c>
      <c r="C40" t="s">
        <v>105</v>
      </c>
      <c r="D40" t="s">
        <v>181</v>
      </c>
      <c r="E40" s="33"/>
      <c r="F40" s="34">
        <v>82.99</v>
      </c>
      <c r="G40" s="4"/>
      <c r="H40" s="4"/>
      <c r="I40" s="4"/>
      <c r="J40" s="4"/>
      <c r="K40" s="4"/>
      <c r="L40" s="59">
        <f t="shared" si="1"/>
        <v>0</v>
      </c>
      <c r="M40" s="4"/>
      <c r="N40" s="4"/>
      <c r="O40" s="4"/>
      <c r="P40" s="4"/>
      <c r="Q40" s="4"/>
      <c r="R40" s="4"/>
      <c r="S40" s="4"/>
      <c r="T40" s="4">
        <v>42.99</v>
      </c>
      <c r="U40" s="4"/>
      <c r="V40" s="4"/>
      <c r="W40" s="4">
        <v>40</v>
      </c>
      <c r="X40" s="4"/>
      <c r="Y40" s="4"/>
      <c r="Z40" s="4"/>
      <c r="AA40" s="4">
        <f t="shared" si="2"/>
        <v>82.990000000000009</v>
      </c>
      <c r="AB40" s="4">
        <v>7.16</v>
      </c>
      <c r="AC40" s="4"/>
      <c r="AD40" s="34">
        <v>6.67</v>
      </c>
      <c r="AE40" s="33">
        <f t="shared" si="0"/>
        <v>11404.090000000002</v>
      </c>
      <c r="AF40" s="34">
        <f t="shared" si="3"/>
        <v>5053.1799999999994</v>
      </c>
    </row>
    <row r="41" spans="1:32" x14ac:dyDescent="0.3">
      <c r="B41" t="s">
        <v>107</v>
      </c>
      <c r="C41" t="s">
        <v>105</v>
      </c>
      <c r="D41" t="s">
        <v>182</v>
      </c>
      <c r="E41" s="33"/>
      <c r="F41" s="34">
        <v>193.75</v>
      </c>
      <c r="G41" s="4"/>
      <c r="H41" s="4"/>
      <c r="I41" s="4"/>
      <c r="J41" s="4"/>
      <c r="K41" s="4"/>
      <c r="L41" s="59">
        <f t="shared" si="1"/>
        <v>0</v>
      </c>
      <c r="M41" s="4">
        <v>193.75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f t="shared" si="2"/>
        <v>193.75</v>
      </c>
      <c r="AB41" s="4"/>
      <c r="AC41" s="4"/>
      <c r="AD41" s="34"/>
      <c r="AE41" s="33">
        <f t="shared" si="0"/>
        <v>11210.340000000002</v>
      </c>
      <c r="AF41" s="34">
        <f t="shared" si="3"/>
        <v>5053.1799999999994</v>
      </c>
    </row>
    <row r="42" spans="1:32" x14ac:dyDescent="0.3">
      <c r="A42" t="s">
        <v>184</v>
      </c>
      <c r="B42" t="s">
        <v>123</v>
      </c>
      <c r="C42" t="s">
        <v>72</v>
      </c>
      <c r="E42" s="33">
        <v>1.65</v>
      </c>
      <c r="F42" s="34"/>
      <c r="G42" s="4"/>
      <c r="H42" s="4"/>
      <c r="I42" s="4"/>
      <c r="J42" s="4"/>
      <c r="K42" s="4">
        <v>1.65</v>
      </c>
      <c r="L42" s="59">
        <f t="shared" ref="L42:L61" si="4">SUM(G42:K42)</f>
        <v>1.65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2"/>
        <v>0</v>
      </c>
      <c r="AB42" s="4"/>
      <c r="AC42" s="4"/>
      <c r="AD42" s="34"/>
      <c r="AE42" s="33">
        <f t="shared" si="0"/>
        <v>11210.340000000002</v>
      </c>
      <c r="AF42" s="34">
        <f t="shared" si="3"/>
        <v>5054.829999999999</v>
      </c>
    </row>
    <row r="43" spans="1:32" x14ac:dyDescent="0.3">
      <c r="A43" t="s">
        <v>187</v>
      </c>
      <c r="B43" t="s">
        <v>107</v>
      </c>
      <c r="C43" t="s">
        <v>105</v>
      </c>
      <c r="D43" t="s">
        <v>183</v>
      </c>
      <c r="E43" s="33"/>
      <c r="F43" s="34">
        <v>193.75</v>
      </c>
      <c r="G43" s="4"/>
      <c r="H43" s="4"/>
      <c r="I43" s="4"/>
      <c r="J43" s="4"/>
      <c r="K43" s="4"/>
      <c r="L43" s="59"/>
      <c r="M43" s="4">
        <v>193.75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2"/>
        <v>193.75</v>
      </c>
      <c r="AB43" s="4"/>
      <c r="AC43" s="4"/>
      <c r="AD43" s="34"/>
      <c r="AE43" s="33">
        <f t="shared" si="0"/>
        <v>11016.590000000002</v>
      </c>
      <c r="AF43" s="34">
        <f t="shared" si="3"/>
        <v>5054.829999999999</v>
      </c>
    </row>
    <row r="44" spans="1:32" x14ac:dyDescent="0.3">
      <c r="A44" t="s">
        <v>185</v>
      </c>
      <c r="B44" t="s">
        <v>138</v>
      </c>
      <c r="C44" t="s">
        <v>105</v>
      </c>
      <c r="D44" t="s">
        <v>186</v>
      </c>
      <c r="E44" s="33"/>
      <c r="F44" s="34">
        <v>213.3</v>
      </c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>
        <v>213.3</v>
      </c>
      <c r="U44" s="4"/>
      <c r="V44" s="4"/>
      <c r="W44" s="4"/>
      <c r="X44" s="4"/>
      <c r="Y44" s="4"/>
      <c r="Z44" s="4"/>
      <c r="AA44" s="4">
        <f t="shared" si="2"/>
        <v>213.3</v>
      </c>
      <c r="AB44" s="4"/>
      <c r="AC44" s="4"/>
      <c r="AD44" s="34"/>
      <c r="AE44" s="33">
        <f t="shared" si="0"/>
        <v>10803.290000000003</v>
      </c>
      <c r="AF44" s="34">
        <f t="shared" si="3"/>
        <v>5054.829999999999</v>
      </c>
    </row>
    <row r="45" spans="1:32" x14ac:dyDescent="0.3">
      <c r="A45" t="s">
        <v>188</v>
      </c>
      <c r="B45" t="s">
        <v>189</v>
      </c>
      <c r="C45" t="s">
        <v>190</v>
      </c>
      <c r="D45" t="s">
        <v>193</v>
      </c>
      <c r="E45" s="33"/>
      <c r="F45" s="34">
        <v>35</v>
      </c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/>
      <c r="Q45" s="4"/>
      <c r="R45" s="4"/>
      <c r="S45" s="4">
        <v>35</v>
      </c>
      <c r="T45" s="4"/>
      <c r="U45" s="4"/>
      <c r="V45" s="4"/>
      <c r="W45" s="4"/>
      <c r="X45" s="4"/>
      <c r="Y45" s="4"/>
      <c r="Z45" s="4"/>
      <c r="AA45" s="4">
        <f t="shared" si="2"/>
        <v>35</v>
      </c>
      <c r="AB45" s="4"/>
      <c r="AC45" s="4"/>
      <c r="AD45" s="34"/>
      <c r="AE45" s="33">
        <f t="shared" si="0"/>
        <v>10768.290000000003</v>
      </c>
      <c r="AF45" s="34">
        <f t="shared" si="3"/>
        <v>5054.829999999999</v>
      </c>
    </row>
    <row r="46" spans="1:32" x14ac:dyDescent="0.3">
      <c r="A46" t="s">
        <v>191</v>
      </c>
      <c r="B46" t="s">
        <v>128</v>
      </c>
      <c r="C46" t="s">
        <v>105</v>
      </c>
      <c r="D46" t="s">
        <v>197</v>
      </c>
      <c r="E46" s="33"/>
      <c r="F46" s="34">
        <v>129.77000000000001</v>
      </c>
      <c r="G46" s="4"/>
      <c r="H46" s="4"/>
      <c r="I46" s="4"/>
      <c r="J46" s="4"/>
      <c r="K46" s="4"/>
      <c r="L46" s="59">
        <f t="shared" si="4"/>
        <v>0</v>
      </c>
      <c r="M46" s="4"/>
      <c r="N46" s="4"/>
      <c r="O46" s="4"/>
      <c r="P46" s="4"/>
      <c r="Q46" s="4"/>
      <c r="R46" s="4"/>
      <c r="S46" s="4">
        <v>129.77000000000001</v>
      </c>
      <c r="T46" s="4"/>
      <c r="U46" s="4"/>
      <c r="V46" s="4"/>
      <c r="W46" s="4"/>
      <c r="X46" s="4"/>
      <c r="Y46" s="4"/>
      <c r="Z46" s="4"/>
      <c r="AA46" s="4">
        <f t="shared" si="2"/>
        <v>129.77000000000001</v>
      </c>
      <c r="AB46" s="4"/>
      <c r="AC46" s="4"/>
      <c r="AD46" s="34">
        <v>21.63</v>
      </c>
      <c r="AE46" s="33">
        <f t="shared" si="0"/>
        <v>10638.520000000002</v>
      </c>
      <c r="AF46" s="34">
        <f t="shared" si="3"/>
        <v>5054.829999999999</v>
      </c>
    </row>
    <row r="47" spans="1:32" x14ac:dyDescent="0.3">
      <c r="B47" t="s">
        <v>192</v>
      </c>
      <c r="C47" t="s">
        <v>105</v>
      </c>
      <c r="D47" t="s">
        <v>194</v>
      </c>
      <c r="E47" s="33"/>
      <c r="F47" s="34">
        <v>22</v>
      </c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22</v>
      </c>
      <c r="X47" s="4"/>
      <c r="Y47" s="4"/>
      <c r="Z47" s="4"/>
      <c r="AA47" s="4">
        <f t="shared" si="2"/>
        <v>22</v>
      </c>
      <c r="AB47" s="4"/>
      <c r="AC47" s="4"/>
      <c r="AD47" s="34"/>
      <c r="AE47" s="33">
        <f t="shared" si="0"/>
        <v>10616.520000000002</v>
      </c>
      <c r="AF47" s="34">
        <f t="shared" si="3"/>
        <v>5054.829999999999</v>
      </c>
    </row>
    <row r="48" spans="1:32" x14ac:dyDescent="0.3">
      <c r="A48" t="s">
        <v>196</v>
      </c>
      <c r="B48" t="s">
        <v>123</v>
      </c>
      <c r="C48" t="s">
        <v>72</v>
      </c>
      <c r="E48" s="33">
        <v>2.91</v>
      </c>
      <c r="F48" s="34"/>
      <c r="G48" s="4"/>
      <c r="H48" s="4"/>
      <c r="I48" s="4"/>
      <c r="J48" s="4"/>
      <c r="K48" s="4">
        <v>2.91</v>
      </c>
      <c r="L48" s="59">
        <f t="shared" si="4"/>
        <v>2.91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f t="shared" si="2"/>
        <v>0</v>
      </c>
      <c r="AB48" s="4"/>
      <c r="AC48" s="4"/>
      <c r="AD48" s="34"/>
      <c r="AE48" s="33">
        <f t="shared" si="0"/>
        <v>10616.520000000002</v>
      </c>
      <c r="AF48" s="34">
        <f t="shared" si="3"/>
        <v>5057.7399999999989</v>
      </c>
    </row>
    <row r="49" spans="1:32" x14ac:dyDescent="0.3">
      <c r="A49" t="s">
        <v>198</v>
      </c>
      <c r="B49" t="s">
        <v>107</v>
      </c>
      <c r="C49" t="s">
        <v>105</v>
      </c>
      <c r="D49" t="s">
        <v>201</v>
      </c>
      <c r="E49" s="33"/>
      <c r="F49" s="34">
        <v>193.75</v>
      </c>
      <c r="G49" s="4"/>
      <c r="H49" s="4"/>
      <c r="I49" s="4"/>
      <c r="J49" s="4"/>
      <c r="K49" s="4"/>
      <c r="L49" s="59">
        <f t="shared" si="4"/>
        <v>0</v>
      </c>
      <c r="M49" s="4">
        <v>193.75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f t="shared" si="2"/>
        <v>193.75</v>
      </c>
      <c r="AB49" s="4"/>
      <c r="AC49" s="4"/>
      <c r="AD49" s="34"/>
      <c r="AE49" s="33">
        <f t="shared" si="0"/>
        <v>10422.770000000002</v>
      </c>
      <c r="AF49" s="34">
        <f t="shared" si="3"/>
        <v>5057.7399999999989</v>
      </c>
    </row>
    <row r="50" spans="1:32" x14ac:dyDescent="0.3">
      <c r="A50" t="s">
        <v>199</v>
      </c>
      <c r="B50" t="s">
        <v>200</v>
      </c>
      <c r="C50" t="s">
        <v>105</v>
      </c>
      <c r="D50" t="s">
        <v>202</v>
      </c>
      <c r="E50" s="33"/>
      <c r="F50" s="34">
        <v>64.989999999999995</v>
      </c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>
        <v>64.989999999999995</v>
      </c>
      <c r="T50" s="4"/>
      <c r="U50" s="4"/>
      <c r="V50" s="4"/>
      <c r="W50" s="4"/>
      <c r="X50" s="4"/>
      <c r="Y50" s="4"/>
      <c r="Z50" s="4"/>
      <c r="AA50" s="4">
        <f t="shared" si="2"/>
        <v>64.989999999999995</v>
      </c>
      <c r="AB50" s="4"/>
      <c r="AC50" s="4"/>
      <c r="AD50" s="34">
        <v>10.83</v>
      </c>
      <c r="AE50" s="33">
        <f t="shared" si="0"/>
        <v>10357.780000000002</v>
      </c>
      <c r="AF50" s="34">
        <f t="shared" si="3"/>
        <v>5057.7399999999989</v>
      </c>
    </row>
    <row r="51" spans="1:32" x14ac:dyDescent="0.3">
      <c r="A51" t="s">
        <v>203</v>
      </c>
      <c r="B51" t="s">
        <v>204</v>
      </c>
      <c r="C51" t="s">
        <v>105</v>
      </c>
      <c r="D51" t="s">
        <v>205</v>
      </c>
      <c r="E51" s="30"/>
      <c r="F51" s="31">
        <v>430.66</v>
      </c>
      <c r="K51" s="4"/>
      <c r="L51" s="59">
        <f t="shared" si="4"/>
        <v>0</v>
      </c>
      <c r="M51" s="4"/>
      <c r="N51" s="4"/>
      <c r="O51" s="4"/>
      <c r="P51" s="4"/>
      <c r="Q51" s="4">
        <v>430.66</v>
      </c>
      <c r="R51" s="4"/>
      <c r="S51" s="4"/>
      <c r="T51" s="4"/>
      <c r="U51" s="4"/>
      <c r="V51" s="4"/>
      <c r="W51" s="4"/>
      <c r="X51" s="4"/>
      <c r="Y51" s="4"/>
      <c r="Z51" s="4"/>
      <c r="AA51" s="4">
        <f t="shared" si="2"/>
        <v>430.66</v>
      </c>
      <c r="AB51" s="4"/>
      <c r="AC51" s="4"/>
      <c r="AD51" s="34"/>
      <c r="AE51" s="33">
        <f t="shared" si="0"/>
        <v>9927.1200000000026</v>
      </c>
      <c r="AF51" s="34">
        <f t="shared" si="3"/>
        <v>5057.7399999999989</v>
      </c>
    </row>
    <row r="52" spans="1:32" x14ac:dyDescent="0.3">
      <c r="A52" t="s">
        <v>206</v>
      </c>
      <c r="B52" t="s">
        <v>123</v>
      </c>
      <c r="C52" t="s">
        <v>72</v>
      </c>
      <c r="E52" s="30">
        <v>3.33</v>
      </c>
      <c r="F52" s="31"/>
      <c r="K52" s="4">
        <v>3.33</v>
      </c>
      <c r="L52" s="59">
        <f t="shared" si="4"/>
        <v>3.33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f t="shared" si="2"/>
        <v>0</v>
      </c>
      <c r="AB52" s="4"/>
      <c r="AC52" s="4"/>
      <c r="AD52" s="34"/>
      <c r="AE52" s="33">
        <f t="shared" si="0"/>
        <v>9927.1200000000026</v>
      </c>
      <c r="AF52" s="34">
        <f t="shared" si="3"/>
        <v>5061.0699999999988</v>
      </c>
    </row>
    <row r="53" spans="1:32" x14ac:dyDescent="0.3">
      <c r="A53" t="s">
        <v>207</v>
      </c>
      <c r="B53" t="s">
        <v>107</v>
      </c>
      <c r="C53" t="s">
        <v>105</v>
      </c>
      <c r="D53" t="s">
        <v>208</v>
      </c>
      <c r="E53" s="30"/>
      <c r="F53" s="31">
        <v>193.75</v>
      </c>
      <c r="K53" s="4"/>
      <c r="L53" s="59">
        <f t="shared" si="4"/>
        <v>0</v>
      </c>
      <c r="M53" s="4">
        <v>193.75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2"/>
        <v>193.75</v>
      </c>
      <c r="AB53" s="4"/>
      <c r="AC53" s="4"/>
      <c r="AD53" s="34"/>
      <c r="AE53" s="33">
        <f t="shared" si="0"/>
        <v>9733.3700000000026</v>
      </c>
      <c r="AF53" s="34">
        <f t="shared" si="3"/>
        <v>5061.0699999999988</v>
      </c>
    </row>
    <row r="54" spans="1:32" x14ac:dyDescent="0.3">
      <c r="B54" t="s">
        <v>104</v>
      </c>
      <c r="C54" t="s">
        <v>105</v>
      </c>
      <c r="D54" t="s">
        <v>209</v>
      </c>
      <c r="E54" s="30"/>
      <c r="F54" s="31">
        <v>9.81</v>
      </c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>
        <v>9.81</v>
      </c>
      <c r="V54" s="4"/>
      <c r="W54" s="4"/>
      <c r="X54" s="4"/>
      <c r="Y54" s="4"/>
      <c r="Z54" s="4"/>
      <c r="AA54" s="4">
        <f t="shared" si="2"/>
        <v>9.81</v>
      </c>
      <c r="AB54" s="4"/>
      <c r="AC54" s="4"/>
      <c r="AD54" s="34">
        <v>0.47</v>
      </c>
      <c r="AE54" s="33">
        <f t="shared" si="0"/>
        <v>9723.5600000000031</v>
      </c>
      <c r="AF54" s="34">
        <f t="shared" si="3"/>
        <v>5061.0699999999988</v>
      </c>
    </row>
    <row r="55" spans="1:32" x14ac:dyDescent="0.3">
      <c r="A55" t="s">
        <v>220</v>
      </c>
      <c r="B55" t="s">
        <v>123</v>
      </c>
      <c r="C55" t="s">
        <v>72</v>
      </c>
      <c r="E55" s="30">
        <v>3.55</v>
      </c>
      <c r="F55" s="31"/>
      <c r="K55" s="4">
        <v>3.55</v>
      </c>
      <c r="L55" s="59">
        <f t="shared" si="4"/>
        <v>3.55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f t="shared" si="2"/>
        <v>0</v>
      </c>
      <c r="AB55" s="4"/>
      <c r="AC55" s="4"/>
      <c r="AD55" s="34"/>
      <c r="AE55" s="33">
        <f t="shared" si="0"/>
        <v>9723.5600000000031</v>
      </c>
      <c r="AF55" s="34">
        <f t="shared" si="3"/>
        <v>5064.619999999999</v>
      </c>
    </row>
    <row r="56" spans="1:32" x14ac:dyDescent="0.3">
      <c r="A56" t="s">
        <v>210</v>
      </c>
      <c r="B56" t="s">
        <v>107</v>
      </c>
      <c r="C56" t="s">
        <v>105</v>
      </c>
      <c r="D56" t="s">
        <v>211</v>
      </c>
      <c r="E56" s="33"/>
      <c r="F56" s="34">
        <v>193.75</v>
      </c>
      <c r="G56" s="4"/>
      <c r="H56" s="4"/>
      <c r="I56" s="4"/>
      <c r="J56" s="4"/>
      <c r="K56" s="4"/>
      <c r="L56" s="59">
        <f t="shared" si="4"/>
        <v>0</v>
      </c>
      <c r="M56" s="4">
        <v>193.75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f t="shared" si="2"/>
        <v>193.75</v>
      </c>
      <c r="AB56" s="4"/>
      <c r="AC56" s="4"/>
      <c r="AD56" s="34"/>
      <c r="AE56" s="33">
        <f t="shared" si="0"/>
        <v>9529.8100000000031</v>
      </c>
      <c r="AF56" s="34">
        <f t="shared" si="3"/>
        <v>5064.619999999999</v>
      </c>
    </row>
    <row r="57" spans="1:32" x14ac:dyDescent="0.3">
      <c r="B57" t="s">
        <v>212</v>
      </c>
      <c r="C57" t="s">
        <v>105</v>
      </c>
      <c r="D57" t="s">
        <v>213</v>
      </c>
      <c r="E57" s="33"/>
      <c r="F57" s="34">
        <v>111.94</v>
      </c>
      <c r="G57" s="4"/>
      <c r="H57" s="4"/>
      <c r="I57" s="4"/>
      <c r="J57" s="4"/>
      <c r="K57" s="4"/>
      <c r="L57" s="59">
        <f t="shared" si="4"/>
        <v>0</v>
      </c>
      <c r="M57" s="4"/>
      <c r="N57" s="4"/>
      <c r="O57" s="4"/>
      <c r="P57" s="4"/>
      <c r="Q57" s="4"/>
      <c r="R57" s="4">
        <v>111.94</v>
      </c>
      <c r="S57" s="4"/>
      <c r="T57" s="4"/>
      <c r="U57" s="4"/>
      <c r="V57" s="4"/>
      <c r="W57" s="4"/>
      <c r="X57" s="4"/>
      <c r="Y57" s="4"/>
      <c r="Z57" s="4"/>
      <c r="AA57" s="4">
        <f t="shared" si="2"/>
        <v>111.94</v>
      </c>
      <c r="AB57" s="4"/>
      <c r="AC57" s="4"/>
      <c r="AD57" s="34">
        <v>18.66</v>
      </c>
      <c r="AE57" s="33">
        <f t="shared" si="0"/>
        <v>9417.8700000000026</v>
      </c>
      <c r="AF57" s="34">
        <f t="shared" si="3"/>
        <v>5064.619999999999</v>
      </c>
    </row>
    <row r="58" spans="1:32" x14ac:dyDescent="0.3">
      <c r="A58" t="s">
        <v>214</v>
      </c>
      <c r="B58" t="s">
        <v>215</v>
      </c>
      <c r="C58" t="s">
        <v>105</v>
      </c>
      <c r="D58" t="s">
        <v>216</v>
      </c>
      <c r="E58" s="33"/>
      <c r="F58" s="34">
        <v>36.5</v>
      </c>
      <c r="G58" s="4"/>
      <c r="H58" s="4"/>
      <c r="I58" s="4"/>
      <c r="J58" s="4"/>
      <c r="K58" s="4"/>
      <c r="L58" s="59">
        <f t="shared" si="4"/>
        <v>0</v>
      </c>
      <c r="M58" s="4"/>
      <c r="N58" s="4"/>
      <c r="O58" s="4"/>
      <c r="P58" s="4"/>
      <c r="Q58" s="4"/>
      <c r="R58" s="4"/>
      <c r="S58" s="4">
        <v>36.5</v>
      </c>
      <c r="T58" s="4"/>
      <c r="U58" s="4"/>
      <c r="V58" s="4"/>
      <c r="W58" s="4"/>
      <c r="X58" s="4"/>
      <c r="Y58" s="4"/>
      <c r="Z58" s="4"/>
      <c r="AA58" s="4">
        <f t="shared" si="2"/>
        <v>36.5</v>
      </c>
      <c r="AB58" s="4"/>
      <c r="AC58" s="4"/>
      <c r="AD58" s="34"/>
      <c r="AE58" s="33">
        <f t="shared" si="0"/>
        <v>9381.3700000000026</v>
      </c>
      <c r="AF58" s="34">
        <f t="shared" si="3"/>
        <v>5064.619999999999</v>
      </c>
    </row>
    <row r="59" spans="1:32" x14ac:dyDescent="0.3">
      <c r="B59" t="s">
        <v>218</v>
      </c>
      <c r="E59" s="33"/>
      <c r="F59" s="34"/>
      <c r="G59" s="4"/>
      <c r="H59" s="4"/>
      <c r="I59" s="4"/>
      <c r="J59" s="4"/>
      <c r="K59" s="4"/>
      <c r="L59" s="59">
        <f t="shared" si="4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f t="shared" si="2"/>
        <v>0</v>
      </c>
      <c r="AB59" s="4"/>
      <c r="AC59" s="4">
        <v>5000</v>
      </c>
      <c r="AD59" s="34"/>
      <c r="AE59" s="33">
        <f>AE58+L59-AA59-K59-AC59</f>
        <v>4381.3700000000026</v>
      </c>
      <c r="AF59" s="34">
        <f>AF58+K59+AC59</f>
        <v>10064.619999999999</v>
      </c>
    </row>
    <row r="60" spans="1:32" x14ac:dyDescent="0.3">
      <c r="A60" t="s">
        <v>221</v>
      </c>
      <c r="B60" t="s">
        <v>121</v>
      </c>
      <c r="C60" t="s">
        <v>105</v>
      </c>
      <c r="D60" t="s">
        <v>222</v>
      </c>
      <c r="E60" s="33"/>
      <c r="F60" s="34">
        <v>24</v>
      </c>
      <c r="G60" s="4"/>
      <c r="H60" s="4"/>
      <c r="I60" s="4"/>
      <c r="J60" s="4"/>
      <c r="K60" s="4"/>
      <c r="L60" s="59">
        <f t="shared" si="4"/>
        <v>0</v>
      </c>
      <c r="M60" s="4"/>
      <c r="N60" s="4"/>
      <c r="O60" s="4"/>
      <c r="P60" s="4"/>
      <c r="Q60" s="4"/>
      <c r="R60" s="4">
        <v>24</v>
      </c>
      <c r="S60" s="4"/>
      <c r="T60" s="4"/>
      <c r="U60" s="4"/>
      <c r="V60" s="4"/>
      <c r="W60" s="4"/>
      <c r="X60" s="4"/>
      <c r="Y60" s="4"/>
      <c r="Z60" s="4"/>
      <c r="AA60" s="4">
        <f t="shared" si="2"/>
        <v>24</v>
      </c>
      <c r="AB60" s="4"/>
      <c r="AC60" s="4"/>
      <c r="AD60" s="34">
        <v>4</v>
      </c>
      <c r="AE60" s="72">
        <f t="shared" si="0"/>
        <v>4357.3700000000026</v>
      </c>
      <c r="AF60" s="73">
        <f t="shared" si="3"/>
        <v>10064.619999999999</v>
      </c>
    </row>
    <row r="61" spans="1:32" x14ac:dyDescent="0.3">
      <c r="A61" t="s">
        <v>226</v>
      </c>
      <c r="B61" t="s">
        <v>123</v>
      </c>
      <c r="C61" t="s">
        <v>72</v>
      </c>
      <c r="E61" s="33">
        <v>6.62</v>
      </c>
      <c r="F61" s="34"/>
      <c r="G61" s="4"/>
      <c r="H61" s="4"/>
      <c r="I61" s="4"/>
      <c r="J61" s="4"/>
      <c r="K61" s="4">
        <v>6.62</v>
      </c>
      <c r="L61" s="59">
        <f t="shared" si="4"/>
        <v>6.62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34"/>
      <c r="AE61" s="70">
        <f t="shared" si="0"/>
        <v>4357.3700000000026</v>
      </c>
      <c r="AF61" s="71">
        <f t="shared" si="3"/>
        <v>10071.24</v>
      </c>
    </row>
    <row r="62" spans="1:32" x14ac:dyDescent="0.3">
      <c r="E62" s="33"/>
      <c r="F62" s="34"/>
      <c r="G62" s="4"/>
      <c r="H62" s="4"/>
      <c r="I62" s="4"/>
      <c r="J62" s="4"/>
      <c r="K62" s="34"/>
      <c r="L62" s="59">
        <f t="shared" ref="L62:L70" si="5">SUM(G62:K62)</f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4"/>
      <c r="AE62" s="33"/>
      <c r="AF62" s="34"/>
    </row>
    <row r="63" spans="1:32" x14ac:dyDescent="0.3">
      <c r="E63" s="33"/>
      <c r="F63" s="34"/>
      <c r="G63" s="4"/>
      <c r="H63" s="4"/>
      <c r="I63" s="4"/>
      <c r="J63" s="4"/>
      <c r="K63" s="34"/>
      <c r="L63" s="59">
        <f t="shared" si="5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34"/>
      <c r="AE63" s="33"/>
      <c r="AF63" s="34"/>
    </row>
    <row r="64" spans="1:32" x14ac:dyDescent="0.3">
      <c r="E64" s="33"/>
      <c r="F64" s="34"/>
      <c r="G64" s="4"/>
      <c r="H64" s="4"/>
      <c r="I64" s="4"/>
      <c r="J64" s="4"/>
      <c r="K64" s="34"/>
      <c r="L64" s="59">
        <f t="shared" si="5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4"/>
      <c r="AE64" s="33"/>
      <c r="AF64" s="34"/>
    </row>
    <row r="65" spans="5:32" x14ac:dyDescent="0.3">
      <c r="E65" s="33"/>
      <c r="F65" s="34"/>
      <c r="G65" s="4"/>
      <c r="H65" s="4"/>
      <c r="I65" s="4"/>
      <c r="J65" s="4"/>
      <c r="K65" s="34"/>
      <c r="L65" s="59">
        <f t="shared" si="5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34"/>
      <c r="AE65" s="33"/>
      <c r="AF65" s="34"/>
    </row>
    <row r="66" spans="5:32" x14ac:dyDescent="0.3">
      <c r="E66" s="33"/>
      <c r="F66" s="34"/>
      <c r="G66" s="4"/>
      <c r="H66" s="4"/>
      <c r="I66" s="4"/>
      <c r="J66" s="4"/>
      <c r="K66" s="34"/>
      <c r="L66" s="59">
        <f t="shared" si="5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34"/>
      <c r="AE66" s="33"/>
      <c r="AF66" s="34"/>
    </row>
    <row r="67" spans="5:32" x14ac:dyDescent="0.3">
      <c r="E67" s="33"/>
      <c r="F67" s="34"/>
      <c r="G67" s="4"/>
      <c r="H67" s="4"/>
      <c r="I67" s="4"/>
      <c r="J67" s="4"/>
      <c r="K67" s="34"/>
      <c r="L67" s="59">
        <f t="shared" si="5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34"/>
      <c r="AE67" s="33"/>
      <c r="AF67" s="34"/>
    </row>
    <row r="68" spans="5:32" x14ac:dyDescent="0.3">
      <c r="E68" s="33"/>
      <c r="F68" s="34"/>
      <c r="G68" s="4"/>
      <c r="H68" s="4"/>
      <c r="I68" s="4"/>
      <c r="J68" s="4"/>
      <c r="K68" s="34"/>
      <c r="L68" s="59">
        <f t="shared" si="5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34"/>
      <c r="AE68" s="33"/>
      <c r="AF68" s="34"/>
    </row>
    <row r="69" spans="5:32" x14ac:dyDescent="0.3">
      <c r="E69" s="33"/>
      <c r="F69" s="34"/>
      <c r="G69" s="4"/>
      <c r="H69" s="4"/>
      <c r="I69" s="4"/>
      <c r="J69" s="4"/>
      <c r="K69" s="34"/>
      <c r="L69" s="59">
        <f t="shared" si="5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34"/>
      <c r="AE69" s="33"/>
      <c r="AF69" s="34"/>
    </row>
    <row r="70" spans="5:32" x14ac:dyDescent="0.3">
      <c r="E70" s="33"/>
      <c r="F70" s="34"/>
      <c r="G70" s="4"/>
      <c r="H70" s="4"/>
      <c r="I70" s="4"/>
      <c r="J70" s="4"/>
      <c r="K70" s="34"/>
      <c r="L70" s="59">
        <f t="shared" si="5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34"/>
      <c r="AE70" s="33"/>
      <c r="AF70" s="34"/>
    </row>
    <row r="71" spans="5:32" x14ac:dyDescent="0.3">
      <c r="E71" s="33"/>
      <c r="F71" s="34"/>
      <c r="G71" s="4"/>
      <c r="H71" s="4"/>
      <c r="I71" s="4"/>
      <c r="J71" s="4"/>
      <c r="K71" s="34"/>
      <c r="L71" s="59">
        <f t="shared" ref="L71:L83" si="6">SUM(G71:K71)</f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4"/>
      <c r="AE71" s="33"/>
      <c r="AF71" s="34"/>
    </row>
    <row r="72" spans="5:32" x14ac:dyDescent="0.3">
      <c r="E72" s="33"/>
      <c r="F72" s="34"/>
      <c r="G72" s="4"/>
      <c r="H72" s="4"/>
      <c r="I72" s="4"/>
      <c r="J72" s="4"/>
      <c r="K72" s="34"/>
      <c r="L72" s="59">
        <f t="shared" si="6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4"/>
      <c r="AE72" s="33"/>
      <c r="AF72" s="34"/>
    </row>
    <row r="73" spans="5:32" x14ac:dyDescent="0.3">
      <c r="E73" s="33"/>
      <c r="F73" s="34"/>
      <c r="G73" s="4"/>
      <c r="H73" s="4"/>
      <c r="I73" s="4"/>
      <c r="J73" s="4"/>
      <c r="K73" s="34"/>
      <c r="L73" s="59">
        <f t="shared" si="6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4"/>
      <c r="AE73" s="33"/>
      <c r="AF73" s="34"/>
    </row>
    <row r="74" spans="5:32" x14ac:dyDescent="0.3">
      <c r="E74" s="33"/>
      <c r="F74" s="34"/>
      <c r="G74" s="4"/>
      <c r="H74" s="4"/>
      <c r="I74" s="4"/>
      <c r="J74" s="4"/>
      <c r="K74" s="34"/>
      <c r="L74" s="59">
        <f t="shared" si="6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4"/>
      <c r="AE74" s="33"/>
      <c r="AF74" s="34"/>
    </row>
    <row r="75" spans="5:32" x14ac:dyDescent="0.3">
      <c r="E75" s="33"/>
      <c r="F75" s="34"/>
      <c r="G75" s="4"/>
      <c r="H75" s="4"/>
      <c r="I75" s="4"/>
      <c r="J75" s="4"/>
      <c r="K75" s="34"/>
      <c r="L75" s="59">
        <f t="shared" si="6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4"/>
      <c r="AE75" s="68"/>
      <c r="AF75" s="69"/>
    </row>
    <row r="76" spans="5:32" x14ac:dyDescent="0.3">
      <c r="E76" s="33"/>
      <c r="F76" s="34"/>
      <c r="G76" s="4"/>
      <c r="H76" s="4"/>
      <c r="I76" s="4"/>
      <c r="J76" s="4"/>
      <c r="K76" s="34"/>
      <c r="L76" s="59">
        <f t="shared" si="6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4"/>
      <c r="AE76" s="33"/>
      <c r="AF76" s="34"/>
    </row>
    <row r="77" spans="5:32" x14ac:dyDescent="0.3">
      <c r="E77" s="33"/>
      <c r="F77" s="34"/>
      <c r="G77" s="4"/>
      <c r="H77" s="4"/>
      <c r="I77" s="4"/>
      <c r="J77" s="4"/>
      <c r="K77" s="34"/>
      <c r="L77" s="59">
        <f t="shared" si="6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4"/>
      <c r="AE77" s="33"/>
      <c r="AF77" s="34"/>
    </row>
    <row r="78" spans="5:32" x14ac:dyDescent="0.3">
      <c r="E78" s="33"/>
      <c r="F78" s="34"/>
      <c r="G78" s="4"/>
      <c r="H78" s="4"/>
      <c r="I78" s="4"/>
      <c r="J78" s="4"/>
      <c r="K78" s="34"/>
      <c r="L78" s="59">
        <f t="shared" si="6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4"/>
      <c r="AE78" s="33"/>
      <c r="AF78" s="34"/>
    </row>
    <row r="79" spans="5:32" x14ac:dyDescent="0.3">
      <c r="E79" s="33"/>
      <c r="F79" s="34"/>
      <c r="G79" s="4"/>
      <c r="H79" s="4"/>
      <c r="I79" s="4"/>
      <c r="J79" s="4"/>
      <c r="K79" s="34"/>
      <c r="L79" s="62">
        <f t="shared" si="6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4"/>
      <c r="AE79" s="33"/>
      <c r="AF79" s="34"/>
    </row>
    <row r="80" spans="5:32" x14ac:dyDescent="0.3">
      <c r="E80" s="33"/>
      <c r="F80" s="34"/>
      <c r="G80" s="4"/>
      <c r="H80" s="4"/>
      <c r="I80" s="4"/>
      <c r="J80" s="4"/>
      <c r="K80" s="4"/>
      <c r="L80" s="62">
        <f t="shared" si="6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4"/>
      <c r="AE80" s="33"/>
      <c r="AF80" s="34"/>
    </row>
    <row r="81" spans="3:32" x14ac:dyDescent="0.3">
      <c r="E81" s="33"/>
      <c r="F81" s="34"/>
      <c r="G81" s="4"/>
      <c r="H81" s="4"/>
      <c r="I81" s="4"/>
      <c r="J81" s="4"/>
      <c r="K81" s="4"/>
      <c r="L81" s="62">
        <f t="shared" si="6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4"/>
      <c r="AE81" s="33"/>
      <c r="AF81" s="34"/>
    </row>
    <row r="82" spans="3:32" x14ac:dyDescent="0.3">
      <c r="E82" s="33"/>
      <c r="F82" s="34"/>
      <c r="G82" s="4"/>
      <c r="H82" s="4"/>
      <c r="I82" s="4"/>
      <c r="J82" s="4"/>
      <c r="K82" s="4"/>
      <c r="L82" s="62">
        <f t="shared" si="6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4"/>
      <c r="AE82" s="33"/>
      <c r="AF82" s="34"/>
    </row>
    <row r="83" spans="3:32" x14ac:dyDescent="0.3">
      <c r="E83" s="33"/>
      <c r="F83" s="34"/>
      <c r="G83" s="4"/>
      <c r="H83" s="4"/>
      <c r="I83" s="4"/>
      <c r="J83" s="4"/>
      <c r="K83" s="4"/>
      <c r="L83" s="62">
        <f t="shared" si="6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4"/>
      <c r="AE83" s="33"/>
      <c r="AF83" s="34"/>
    </row>
    <row r="84" spans="3:32" x14ac:dyDescent="0.3">
      <c r="E84" s="33"/>
      <c r="F84" s="34"/>
      <c r="G84" s="4"/>
      <c r="H84" s="4"/>
      <c r="I84" s="4"/>
      <c r="J84" s="4"/>
      <c r="K84" s="4"/>
      <c r="L84" s="5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4"/>
      <c r="AE84" s="33"/>
      <c r="AF84" s="34"/>
    </row>
    <row r="85" spans="3:32" x14ac:dyDescent="0.3">
      <c r="E85" s="33"/>
      <c r="F85" s="34"/>
      <c r="G85" s="4"/>
      <c r="H85" s="4"/>
      <c r="I85" s="4"/>
      <c r="J85" s="4"/>
      <c r="K85" s="4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4"/>
      <c r="AE85" s="33"/>
      <c r="AF85" s="34"/>
    </row>
    <row r="86" spans="3:32" x14ac:dyDescent="0.3">
      <c r="E86" s="33"/>
      <c r="F86" s="63"/>
      <c r="G86" s="4"/>
      <c r="H86" s="4"/>
      <c r="I86" s="4"/>
      <c r="J86" s="4"/>
      <c r="K86" s="4"/>
      <c r="L86" s="5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4"/>
      <c r="AE86" s="66"/>
      <c r="AF86" s="67"/>
    </row>
    <row r="87" spans="3:32" x14ac:dyDescent="0.3">
      <c r="C87" s="3" t="s">
        <v>8</v>
      </c>
      <c r="E87" s="32">
        <f t="shared" ref="E87:AD87" si="7">SUM(E6:E86)</f>
        <v>8501.7799999999988</v>
      </c>
      <c r="F87" s="32">
        <f t="shared" si="7"/>
        <v>5127.8499999999995</v>
      </c>
      <c r="G87" s="32">
        <f t="shared" si="7"/>
        <v>7650</v>
      </c>
      <c r="H87" s="32">
        <f t="shared" si="7"/>
        <v>500</v>
      </c>
      <c r="I87" s="32">
        <f t="shared" si="7"/>
        <v>1.21</v>
      </c>
      <c r="J87" s="32">
        <f t="shared" si="7"/>
        <v>329.53</v>
      </c>
      <c r="K87" s="32">
        <f t="shared" si="7"/>
        <v>21.040000000000003</v>
      </c>
      <c r="L87" s="32">
        <f t="shared" si="7"/>
        <v>8501.7799999999988</v>
      </c>
      <c r="M87" s="32">
        <f t="shared" si="7"/>
        <v>2131.25</v>
      </c>
      <c r="N87" s="32">
        <f t="shared" si="7"/>
        <v>0</v>
      </c>
      <c r="O87" s="32">
        <f t="shared" si="7"/>
        <v>56.819999999999993</v>
      </c>
      <c r="P87" s="32">
        <f t="shared" si="7"/>
        <v>525</v>
      </c>
      <c r="Q87" s="32">
        <f t="shared" si="7"/>
        <v>430.66</v>
      </c>
      <c r="R87" s="32">
        <f t="shared" si="7"/>
        <v>359.17</v>
      </c>
      <c r="S87" s="32">
        <f t="shared" si="7"/>
        <v>667.17000000000007</v>
      </c>
      <c r="T87" s="32">
        <f t="shared" si="7"/>
        <v>761.93000000000006</v>
      </c>
      <c r="U87" s="32">
        <f t="shared" si="7"/>
        <v>54.870000000000005</v>
      </c>
      <c r="V87" s="32">
        <f t="shared" si="7"/>
        <v>54.98</v>
      </c>
      <c r="W87" s="32">
        <f t="shared" si="7"/>
        <v>62</v>
      </c>
      <c r="X87" s="32">
        <f t="shared" si="7"/>
        <v>0</v>
      </c>
      <c r="Y87" s="32">
        <f t="shared" si="7"/>
        <v>0</v>
      </c>
      <c r="Z87" s="32">
        <f t="shared" si="7"/>
        <v>24</v>
      </c>
      <c r="AA87" s="32">
        <f t="shared" si="7"/>
        <v>5127.8499999999995</v>
      </c>
      <c r="AB87" s="32">
        <f t="shared" si="7"/>
        <v>19.16</v>
      </c>
      <c r="AC87" s="32">
        <f t="shared" si="7"/>
        <v>5000</v>
      </c>
      <c r="AD87" s="61">
        <f t="shared" si="7"/>
        <v>135.28</v>
      </c>
      <c r="AE87" s="4"/>
      <c r="AF87" s="31"/>
    </row>
    <row r="88" spans="3:32" x14ac:dyDescent="0.3">
      <c r="E88" s="30"/>
      <c r="F88" s="31"/>
      <c r="AD88" s="31"/>
      <c r="AF88" s="31"/>
    </row>
    <row r="89" spans="3:32" ht="15" thickBot="1" x14ac:dyDescent="0.35">
      <c r="C89" s="3" t="s">
        <v>101</v>
      </c>
      <c r="E89" s="58" t="s">
        <v>90</v>
      </c>
      <c r="F89" s="58" t="s">
        <v>90</v>
      </c>
      <c r="G89" s="4">
        <f>Budget!H38</f>
        <v>0</v>
      </c>
      <c r="H89" s="58" t="s">
        <v>90</v>
      </c>
      <c r="I89" s="65"/>
      <c r="J89" s="4">
        <f>Budget!H29</f>
        <v>150</v>
      </c>
      <c r="K89" s="49" t="s">
        <v>90</v>
      </c>
      <c r="L89" s="49" t="s">
        <v>90</v>
      </c>
      <c r="M89" s="4">
        <f>Budget!H7</f>
        <v>2325</v>
      </c>
      <c r="N89" s="4">
        <f>Budget!H8</f>
        <v>100</v>
      </c>
      <c r="O89" s="4">
        <f>Budget!H23</f>
        <v>150</v>
      </c>
      <c r="P89" s="4">
        <f>Budget!H10+Budget!H19</f>
        <v>750</v>
      </c>
      <c r="Q89" s="4">
        <f>Budget!H12</f>
        <v>500</v>
      </c>
      <c r="R89" s="4">
        <f>Budget!H20</f>
        <v>1000</v>
      </c>
      <c r="S89" s="4">
        <f>Budget!H13+Budget!H14+Budget!H15</f>
        <v>437</v>
      </c>
      <c r="T89" s="4">
        <f>Budget!H22</f>
        <v>500</v>
      </c>
      <c r="U89" s="4"/>
      <c r="V89" s="4">
        <f>Budget!H11</f>
        <v>1000</v>
      </c>
      <c r="W89" s="4">
        <f>Budget!H21</f>
        <v>300</v>
      </c>
      <c r="X89" s="4">
        <f>Budget!H24</f>
        <v>1000</v>
      </c>
      <c r="Y89" s="4">
        <f>Budget!H17+Budget!H18+Budget!H16</f>
        <v>330</v>
      </c>
      <c r="Z89" s="4">
        <f>Budget!H9</f>
        <v>500</v>
      </c>
      <c r="AA89" s="49" t="s">
        <v>90</v>
      </c>
      <c r="AB89" s="49"/>
      <c r="AC89" s="49" t="s">
        <v>90</v>
      </c>
      <c r="AD89" s="50" t="s">
        <v>90</v>
      </c>
      <c r="AF89" s="31"/>
    </row>
    <row r="90" spans="3:32" ht="15" thickTop="1" x14ac:dyDescent="0.3">
      <c r="E90" s="30"/>
      <c r="F90" s="31"/>
      <c r="K90" s="51"/>
      <c r="L90" s="51"/>
      <c r="AA90" s="51"/>
      <c r="AB90" s="51"/>
      <c r="AC90" s="51"/>
      <c r="AD90" s="52"/>
      <c r="AF90" s="31"/>
    </row>
    <row r="91" spans="3:32" ht="15" thickBot="1" x14ac:dyDescent="0.35">
      <c r="C91" s="3" t="s">
        <v>34</v>
      </c>
      <c r="E91" s="58" t="s">
        <v>90</v>
      </c>
      <c r="F91" s="58" t="s">
        <v>90</v>
      </c>
      <c r="G91" s="36">
        <f t="shared" ref="G91:J91" si="8">G87-G89</f>
        <v>7650</v>
      </c>
      <c r="H91" s="58"/>
      <c r="I91" s="58"/>
      <c r="J91" s="36">
        <f t="shared" si="8"/>
        <v>179.52999999999997</v>
      </c>
      <c r="K91" s="53"/>
      <c r="L91" s="53"/>
      <c r="M91" s="57">
        <f>M89-M87</f>
        <v>193.75</v>
      </c>
      <c r="N91" s="57">
        <f t="shared" ref="N91:Z91" si="9">N89-N87</f>
        <v>100</v>
      </c>
      <c r="O91" s="57">
        <f t="shared" si="9"/>
        <v>93.18</v>
      </c>
      <c r="P91" s="57">
        <f t="shared" si="9"/>
        <v>225</v>
      </c>
      <c r="Q91" s="57">
        <f t="shared" si="9"/>
        <v>69.339999999999975</v>
      </c>
      <c r="R91" s="57">
        <f t="shared" si="9"/>
        <v>640.82999999999993</v>
      </c>
      <c r="S91" s="57">
        <f t="shared" si="9"/>
        <v>-230.17000000000007</v>
      </c>
      <c r="T91" s="57">
        <f t="shared" si="9"/>
        <v>-261.93000000000006</v>
      </c>
      <c r="U91" s="57"/>
      <c r="V91" s="57">
        <f t="shared" si="9"/>
        <v>945.02</v>
      </c>
      <c r="W91" s="57">
        <f t="shared" si="9"/>
        <v>238</v>
      </c>
      <c r="X91" s="57">
        <f t="shared" si="9"/>
        <v>1000</v>
      </c>
      <c r="Y91" s="57">
        <f t="shared" si="9"/>
        <v>330</v>
      </c>
      <c r="Z91" s="57">
        <f t="shared" si="9"/>
        <v>476</v>
      </c>
      <c r="AA91" s="53"/>
      <c r="AB91" s="53"/>
      <c r="AC91" s="53"/>
      <c r="AD91" s="53"/>
      <c r="AE91" s="47"/>
      <c r="AF91" s="48"/>
    </row>
    <row r="92" spans="3:32" ht="15" thickTop="1" x14ac:dyDescent="0.3"/>
    <row r="94" spans="3:32" x14ac:dyDescent="0.3">
      <c r="C94" s="3" t="s">
        <v>58</v>
      </c>
      <c r="E94" s="4">
        <f>E87-SUM(G87:K87)</f>
        <v>0</v>
      </c>
    </row>
    <row r="95" spans="3:32" x14ac:dyDescent="0.3">
      <c r="C95" s="3" t="s">
        <v>57</v>
      </c>
      <c r="E95" s="4">
        <f>F87-SUM(M87:Z87)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3A0-052A-4F5A-9ACE-1DFE0050315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974-212E-473C-A5C0-67AB971FE204}">
  <dimension ref="A1:B3"/>
  <sheetViews>
    <sheetView workbookViewId="0">
      <selection sqref="A1:C8"/>
    </sheetView>
  </sheetViews>
  <sheetFormatPr defaultRowHeight="14.4" x14ac:dyDescent="0.3"/>
  <cols>
    <col min="3" max="3" width="13.6640625" customWidth="1"/>
  </cols>
  <sheetData>
    <row r="1" spans="1:2" x14ac:dyDescent="0.3">
      <c r="B1" s="4"/>
    </row>
    <row r="3" spans="1:2" x14ac:dyDescent="0.3">
      <c r="A3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8"/>
  <sheetViews>
    <sheetView topLeftCell="A13" workbookViewId="0">
      <selection activeCell="H19" sqref="H19"/>
    </sheetView>
  </sheetViews>
  <sheetFormatPr defaultRowHeight="14.4" x14ac:dyDescent="0.3"/>
  <sheetData>
    <row r="1" spans="3:14" ht="21" x14ac:dyDescent="0.4">
      <c r="C1" s="6" t="s">
        <v>70</v>
      </c>
    </row>
    <row r="2" spans="3:14" ht="21" x14ac:dyDescent="0.4">
      <c r="C2" s="6" t="s">
        <v>102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4">
      <c r="C5" s="6" t="s">
        <v>19</v>
      </c>
    </row>
    <row r="7" spans="3:14" x14ac:dyDescent="0.3">
      <c r="C7" t="s">
        <v>37</v>
      </c>
      <c r="H7">
        <v>2325</v>
      </c>
    </row>
    <row r="8" spans="3:14" x14ac:dyDescent="0.3">
      <c r="C8" t="s">
        <v>21</v>
      </c>
      <c r="H8">
        <v>100</v>
      </c>
    </row>
    <row r="9" spans="3:14" x14ac:dyDescent="0.3">
      <c r="C9" t="s">
        <v>22</v>
      </c>
      <c r="H9">
        <v>500</v>
      </c>
    </row>
    <row r="10" spans="3:14" x14ac:dyDescent="0.3">
      <c r="C10" t="s">
        <v>38</v>
      </c>
      <c r="H10">
        <v>350</v>
      </c>
    </row>
    <row r="11" spans="3:14" x14ac:dyDescent="0.3">
      <c r="C11" t="s">
        <v>54</v>
      </c>
      <c r="H11">
        <v>1000</v>
      </c>
    </row>
    <row r="12" spans="3:14" x14ac:dyDescent="0.3">
      <c r="C12" t="s">
        <v>25</v>
      </c>
      <c r="H12">
        <v>500</v>
      </c>
    </row>
    <row r="13" spans="3:14" x14ac:dyDescent="0.3">
      <c r="C13" t="s">
        <v>61</v>
      </c>
      <c r="H13">
        <v>350</v>
      </c>
    </row>
    <row r="14" spans="3:14" x14ac:dyDescent="0.3">
      <c r="C14" t="s">
        <v>62</v>
      </c>
      <c r="H14">
        <v>36</v>
      </c>
    </row>
    <row r="15" spans="3:14" x14ac:dyDescent="0.3">
      <c r="C15" t="s">
        <v>63</v>
      </c>
      <c r="H15">
        <v>51</v>
      </c>
    </row>
    <row r="16" spans="3:14" x14ac:dyDescent="0.3">
      <c r="C16" t="s">
        <v>64</v>
      </c>
      <c r="H16">
        <v>30</v>
      </c>
    </row>
    <row r="17" spans="3:8" x14ac:dyDescent="0.3">
      <c r="C17" t="s">
        <v>65</v>
      </c>
      <c r="H17">
        <v>300</v>
      </c>
    </row>
    <row r="18" spans="3:8" x14ac:dyDescent="0.3">
      <c r="C18" t="s">
        <v>66</v>
      </c>
      <c r="H18">
        <v>0</v>
      </c>
    </row>
    <row r="19" spans="3:8" x14ac:dyDescent="0.3">
      <c r="C19" t="s">
        <v>67</v>
      </c>
      <c r="H19">
        <v>400</v>
      </c>
    </row>
    <row r="20" spans="3:8" x14ac:dyDescent="0.3">
      <c r="C20" t="s">
        <v>68</v>
      </c>
      <c r="H20">
        <v>1000</v>
      </c>
    </row>
    <row r="21" spans="3:8" x14ac:dyDescent="0.3">
      <c r="C21" t="s">
        <v>27</v>
      </c>
      <c r="H21">
        <v>300</v>
      </c>
    </row>
    <row r="22" spans="3:8" x14ac:dyDescent="0.3">
      <c r="C22" t="s">
        <v>84</v>
      </c>
      <c r="H22">
        <v>500</v>
      </c>
    </row>
    <row r="23" spans="3:8" x14ac:dyDescent="0.3">
      <c r="C23" t="s">
        <v>83</v>
      </c>
      <c r="H23">
        <v>150</v>
      </c>
    </row>
    <row r="24" spans="3:8" ht="15" thickBot="1" x14ac:dyDescent="0.35">
      <c r="C24" t="s">
        <v>69</v>
      </c>
      <c r="H24">
        <v>1000</v>
      </c>
    </row>
    <row r="25" spans="3:8" ht="15" thickBot="1" x14ac:dyDescent="0.35">
      <c r="C25" t="s">
        <v>33</v>
      </c>
      <c r="H25" s="5">
        <f>SUM(H7:H24)</f>
        <v>8892</v>
      </c>
    </row>
    <row r="27" spans="3:8" ht="21" x14ac:dyDescent="0.4">
      <c r="C27" s="6" t="s">
        <v>14</v>
      </c>
    </row>
    <row r="29" spans="3:8" x14ac:dyDescent="0.3">
      <c r="C29" t="s">
        <v>39</v>
      </c>
      <c r="H29">
        <v>150</v>
      </c>
    </row>
    <row r="30" spans="3:8" ht="15" thickBot="1" x14ac:dyDescent="0.35"/>
    <row r="31" spans="3:8" ht="15" thickBot="1" x14ac:dyDescent="0.35">
      <c r="H31" s="5">
        <f>SUM(H29:H30)</f>
        <v>150</v>
      </c>
    </row>
    <row r="33" spans="3:8" ht="15" thickBot="1" x14ac:dyDescent="0.35"/>
    <row r="34" spans="3:8" ht="18.600000000000001" thickBot="1" x14ac:dyDescent="0.4">
      <c r="C34" s="1" t="s">
        <v>40</v>
      </c>
      <c r="H34" s="5">
        <f>H25-H31</f>
        <v>8742</v>
      </c>
    </row>
    <row r="36" spans="3:8" ht="15" thickBot="1" x14ac:dyDescent="0.35"/>
    <row r="37" spans="3:8" ht="18.600000000000001" thickBot="1" x14ac:dyDescent="0.4">
      <c r="C37" s="1" t="s">
        <v>95</v>
      </c>
      <c r="H37" s="5">
        <v>7500</v>
      </c>
    </row>
    <row r="38" spans="3:8" ht="18.600000000000001" thickBot="1" x14ac:dyDescent="0.4">
      <c r="C38" s="1"/>
      <c r="H38" s="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19"/>
  <sheetViews>
    <sheetView workbookViewId="0">
      <selection activeCell="E16" sqref="E16"/>
    </sheetView>
  </sheetViews>
  <sheetFormatPr defaultRowHeight="14.4" x14ac:dyDescent="0.3"/>
  <cols>
    <col min="1" max="1" width="14.6640625" style="39" customWidth="1"/>
    <col min="2" max="2" width="30.88671875" style="39" customWidth="1"/>
    <col min="3" max="5" width="12.5546875" style="4" customWidth="1"/>
    <col min="7" max="7" width="12.33203125" customWidth="1"/>
  </cols>
  <sheetData>
    <row r="1" spans="1:7" x14ac:dyDescent="0.3">
      <c r="A1" s="37" t="s">
        <v>71</v>
      </c>
      <c r="B1" s="38"/>
    </row>
    <row r="2" spans="1:7" x14ac:dyDescent="0.3">
      <c r="A2" s="37"/>
      <c r="B2" s="38"/>
    </row>
    <row r="3" spans="1:7" x14ac:dyDescent="0.3">
      <c r="C3" s="40" t="s">
        <v>60</v>
      </c>
      <c r="D3" s="40" t="s">
        <v>72</v>
      </c>
      <c r="E3" s="40" t="s">
        <v>89</v>
      </c>
      <c r="F3" s="2" t="s">
        <v>33</v>
      </c>
      <c r="G3" s="40" t="s">
        <v>73</v>
      </c>
    </row>
    <row r="4" spans="1:7" x14ac:dyDescent="0.3">
      <c r="G4" s="4">
        <f>'Full Reconciliation'!B26</f>
        <v>5050.2</v>
      </c>
    </row>
    <row r="5" spans="1:7" x14ac:dyDescent="0.3">
      <c r="A5" s="39" t="s">
        <v>122</v>
      </c>
      <c r="B5" s="39" t="s">
        <v>72</v>
      </c>
      <c r="D5" s="4">
        <v>0.35</v>
      </c>
      <c r="F5" s="4">
        <f t="shared" ref="F5:F16" si="0">C5+D5+E5</f>
        <v>0.35</v>
      </c>
    </row>
    <row r="6" spans="1:7" x14ac:dyDescent="0.3">
      <c r="A6" s="39" t="s">
        <v>140</v>
      </c>
      <c r="B6" s="39" t="s">
        <v>72</v>
      </c>
      <c r="C6" s="41"/>
      <c r="D6" s="42">
        <v>0.44</v>
      </c>
      <c r="E6" s="42"/>
      <c r="F6" s="4">
        <f t="shared" si="0"/>
        <v>0.44</v>
      </c>
    </row>
    <row r="7" spans="1:7" x14ac:dyDescent="0.3">
      <c r="A7" s="39" t="s">
        <v>145</v>
      </c>
      <c r="B7" s="39" t="s">
        <v>72</v>
      </c>
      <c r="C7" s="41"/>
      <c r="D7" s="42">
        <v>0.42</v>
      </c>
      <c r="E7" s="42"/>
      <c r="F7" s="4">
        <f t="shared" si="0"/>
        <v>0.42</v>
      </c>
    </row>
    <row r="8" spans="1:7" x14ac:dyDescent="0.3">
      <c r="A8" s="39" t="s">
        <v>156</v>
      </c>
      <c r="B8" s="39" t="s">
        <v>72</v>
      </c>
      <c r="C8" s="41"/>
      <c r="D8" s="42">
        <v>0.4</v>
      </c>
      <c r="E8" s="42"/>
      <c r="F8" s="4">
        <f t="shared" si="0"/>
        <v>0.4</v>
      </c>
    </row>
    <row r="9" spans="1:7" x14ac:dyDescent="0.3">
      <c r="A9" s="39" t="s">
        <v>167</v>
      </c>
      <c r="B9" s="39" t="s">
        <v>72</v>
      </c>
      <c r="C9" s="41"/>
      <c r="D9" s="42">
        <v>0.46</v>
      </c>
      <c r="E9" s="42"/>
      <c r="F9" s="4">
        <f t="shared" si="0"/>
        <v>0.46</v>
      </c>
    </row>
    <row r="10" spans="1:7" x14ac:dyDescent="0.3">
      <c r="A10" s="39" t="s">
        <v>174</v>
      </c>
      <c r="B10" s="39" t="s">
        <v>72</v>
      </c>
      <c r="C10" s="41"/>
      <c r="D10" s="42">
        <v>0.91</v>
      </c>
      <c r="E10" s="42"/>
      <c r="F10" s="4">
        <f t="shared" si="0"/>
        <v>0.91</v>
      </c>
    </row>
    <row r="11" spans="1:7" x14ac:dyDescent="0.3">
      <c r="A11" s="39" t="s">
        <v>184</v>
      </c>
      <c r="B11" s="39" t="s">
        <v>72</v>
      </c>
      <c r="C11" s="41"/>
      <c r="D11" s="42">
        <v>1.65</v>
      </c>
      <c r="E11" s="42"/>
      <c r="F11" s="4">
        <f t="shared" si="0"/>
        <v>1.65</v>
      </c>
    </row>
    <row r="12" spans="1:7" x14ac:dyDescent="0.3">
      <c r="A12" s="39" t="s">
        <v>196</v>
      </c>
      <c r="B12" s="39" t="s">
        <v>72</v>
      </c>
      <c r="C12" s="41"/>
      <c r="D12" s="42">
        <v>2.91</v>
      </c>
      <c r="E12" s="42"/>
      <c r="F12" s="4">
        <f t="shared" si="0"/>
        <v>2.91</v>
      </c>
    </row>
    <row r="13" spans="1:7" x14ac:dyDescent="0.3">
      <c r="A13" s="39" t="s">
        <v>206</v>
      </c>
      <c r="B13" s="39" t="s">
        <v>72</v>
      </c>
      <c r="C13" s="41"/>
      <c r="D13" s="42">
        <v>3.33</v>
      </c>
      <c r="E13" s="42"/>
      <c r="F13" s="4">
        <f t="shared" si="0"/>
        <v>3.33</v>
      </c>
    </row>
    <row r="14" spans="1:7" x14ac:dyDescent="0.3">
      <c r="A14" s="39" t="s">
        <v>220</v>
      </c>
      <c r="B14" s="39" t="s">
        <v>72</v>
      </c>
      <c r="C14" s="41"/>
      <c r="D14" s="42">
        <v>3.55</v>
      </c>
      <c r="E14" s="42"/>
      <c r="F14" s="4">
        <f t="shared" si="0"/>
        <v>3.55</v>
      </c>
    </row>
    <row r="15" spans="1:7" x14ac:dyDescent="0.3">
      <c r="A15" s="39" t="s">
        <v>223</v>
      </c>
      <c r="B15" s="39" t="s">
        <v>224</v>
      </c>
      <c r="C15" s="41"/>
      <c r="D15" s="42"/>
      <c r="E15" s="42">
        <v>5000</v>
      </c>
      <c r="F15" s="4">
        <f t="shared" si="0"/>
        <v>5000</v>
      </c>
    </row>
    <row r="16" spans="1:7" x14ac:dyDescent="0.3">
      <c r="A16" s="39" t="s">
        <v>225</v>
      </c>
      <c r="B16" s="39" t="s">
        <v>72</v>
      </c>
      <c r="C16" s="41"/>
      <c r="D16" s="42">
        <v>6.62</v>
      </c>
      <c r="E16" s="42"/>
      <c r="F16" s="4">
        <f t="shared" si="0"/>
        <v>6.62</v>
      </c>
    </row>
    <row r="17" spans="2:7" x14ac:dyDescent="0.3">
      <c r="C17" s="41"/>
      <c r="D17" s="42"/>
      <c r="E17" s="42"/>
      <c r="F17" s="4"/>
    </row>
    <row r="18" spans="2:7" x14ac:dyDescent="0.3">
      <c r="B18" s="39" t="s">
        <v>33</v>
      </c>
      <c r="C18" s="18">
        <f>SUM(C5:C6)</f>
        <v>0</v>
      </c>
      <c r="D18" s="18">
        <f>SUM(D5:D17)</f>
        <v>21.040000000000003</v>
      </c>
      <c r="E18" s="18">
        <f>SUM(E5:E17)</f>
        <v>5000</v>
      </c>
      <c r="F18" s="18">
        <f>SUM(F5:F17)+E15</f>
        <v>10021.040000000001</v>
      </c>
      <c r="G18" s="18">
        <f>G4+D18-E18</f>
        <v>71.239999999999782</v>
      </c>
    </row>
    <row r="19" spans="2:7" x14ac:dyDescent="0.3">
      <c r="G19" s="4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Full Reconciliation</vt:lpstr>
      <vt:lpstr>Budget Comparison</vt:lpstr>
      <vt:lpstr>Cash book</vt:lpstr>
      <vt:lpstr>Sheet2</vt:lpstr>
      <vt:lpstr>Working out sheet</vt:lpstr>
      <vt:lpstr>Budget</vt:lpstr>
      <vt:lpstr>Savings Account</vt:lpstr>
      <vt:lpstr>Sheet1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Office</cp:lastModifiedBy>
  <cp:revision/>
  <cp:lastPrinted>2022-11-03T09:49:38Z</cp:lastPrinted>
  <dcterms:created xsi:type="dcterms:W3CDTF">2011-06-26T08:01:14Z</dcterms:created>
  <dcterms:modified xsi:type="dcterms:W3CDTF">2023-03-01T12:31:30Z</dcterms:modified>
  <cp:category/>
  <cp:contentStatus/>
</cp:coreProperties>
</file>