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B3C0AE07-23BF-4CC0-92C5-FFFB4F010387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4" i="15" l="1"/>
  <c r="AF43" i="15"/>
  <c r="AF44" i="15" s="1"/>
  <c r="AE42" i="15"/>
  <c r="AE43" i="15" s="1"/>
  <c r="AF41" i="15" l="1"/>
  <c r="AF42" i="15"/>
  <c r="AE41" i="15"/>
  <c r="L29" i="15"/>
  <c r="L34" i="15"/>
  <c r="AE29" i="15"/>
  <c r="AE30" i="15"/>
  <c r="AE31" i="15"/>
  <c r="AE32" i="15"/>
  <c r="AE33" i="15"/>
  <c r="AE34" i="15"/>
  <c r="AE35" i="15" s="1"/>
  <c r="AE36" i="15" s="1"/>
  <c r="AE37" i="15" s="1"/>
  <c r="AE38" i="15" s="1"/>
  <c r="AE39" i="15" s="1"/>
  <c r="AE40" i="15" s="1"/>
  <c r="AF36" i="15"/>
  <c r="AF35" i="15" l="1"/>
  <c r="AA35" i="15"/>
  <c r="AA34" i="15"/>
  <c r="AA21" i="15"/>
  <c r="AA33" i="15"/>
  <c r="AA29" i="15"/>
  <c r="H28" i="3"/>
  <c r="D28" i="3" s="1"/>
  <c r="H26" i="13"/>
  <c r="H25" i="3" l="1"/>
  <c r="AF6" i="15" l="1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AF37" i="15" s="1"/>
  <c r="AF38" i="15" s="1"/>
  <c r="AF39" i="15" s="1"/>
  <c r="AF40" i="15" s="1"/>
  <c r="L21" i="15"/>
  <c r="L17" i="15"/>
  <c r="L12" i="15"/>
  <c r="AA24" i="15"/>
  <c r="AA67" i="15"/>
  <c r="AA68" i="15"/>
  <c r="AA69" i="15"/>
  <c r="C10" i="9"/>
  <c r="B10" i="9"/>
  <c r="C13" i="9"/>
  <c r="L62" i="15"/>
  <c r="L63" i="15"/>
  <c r="L64" i="15"/>
  <c r="L65" i="15"/>
  <c r="L66" i="15"/>
  <c r="L67" i="15"/>
  <c r="AA58" i="15"/>
  <c r="AA59" i="15"/>
  <c r="AA60" i="15"/>
  <c r="AA61" i="15"/>
  <c r="AA62" i="15"/>
  <c r="AA63" i="15"/>
  <c r="AA64" i="15"/>
  <c r="AA65" i="15"/>
  <c r="AA66" i="15"/>
  <c r="L59" i="15"/>
  <c r="L60" i="15"/>
  <c r="L61" i="15"/>
  <c r="L55" i="15"/>
  <c r="L56" i="15"/>
  <c r="L57" i="15"/>
  <c r="L58" i="15"/>
  <c r="AA54" i="15"/>
  <c r="AA55" i="15"/>
  <c r="AA56" i="15"/>
  <c r="AA57" i="15"/>
  <c r="AA48" i="15"/>
  <c r="AA49" i="15"/>
  <c r="AA50" i="15"/>
  <c r="AA51" i="15"/>
  <c r="AA52" i="15"/>
  <c r="AA53" i="15"/>
  <c r="AA45" i="15"/>
  <c r="AA46" i="15"/>
  <c r="AA47" i="15"/>
  <c r="AA44" i="15"/>
  <c r="AA41" i="15" l="1"/>
  <c r="AA42" i="15"/>
  <c r="L40" i="15"/>
  <c r="L41" i="15"/>
  <c r="L42" i="15"/>
  <c r="L43" i="15"/>
  <c r="AA39" i="15"/>
  <c r="AA40" i="15"/>
  <c r="AA43" i="15"/>
  <c r="L39" i="15" l="1"/>
  <c r="AA38" i="15"/>
  <c r="AA37" i="15"/>
  <c r="AA36" i="15"/>
  <c r="L26" i="15" l="1"/>
  <c r="L27" i="15"/>
  <c r="AA28" i="15"/>
  <c r="AA30" i="15"/>
  <c r="AA31" i="15"/>
  <c r="AA32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6" i="16" l="1"/>
  <c r="L80" i="15"/>
  <c r="L70" i="15"/>
  <c r="L71" i="15"/>
  <c r="L72" i="15" l="1"/>
  <c r="L73" i="15"/>
  <c r="L74" i="15"/>
  <c r="L75" i="15"/>
  <c r="L76" i="15"/>
  <c r="L46" i="15" l="1"/>
  <c r="L47" i="15"/>
  <c r="L44" i="15"/>
  <c r="L45" i="15"/>
  <c r="U93" i="15"/>
  <c r="B28" i="3" s="1"/>
  <c r="L19" i="15"/>
  <c r="L20" i="15"/>
  <c r="F28" i="3" l="1"/>
  <c r="AA12" i="15"/>
  <c r="AB93" i="15" l="1"/>
  <c r="L79" i="15"/>
  <c r="F15" i="16"/>
  <c r="F14" i="16"/>
  <c r="L69" i="15"/>
  <c r="H93" i="15" l="1"/>
  <c r="AC93" i="15"/>
  <c r="AD93" i="15"/>
  <c r="I93" i="15"/>
  <c r="F13" i="16" l="1"/>
  <c r="F12" i="16"/>
  <c r="F11" i="16" l="1"/>
  <c r="L48" i="15" l="1"/>
  <c r="F10" i="16"/>
  <c r="F9" i="16" l="1"/>
  <c r="L37" i="15"/>
  <c r="L38" i="15"/>
  <c r="F8" i="16" l="1"/>
  <c r="L28" i="15"/>
  <c r="L32" i="15"/>
  <c r="L33" i="15"/>
  <c r="L86" i="15" l="1"/>
  <c r="L87" i="15"/>
  <c r="L88" i="15"/>
  <c r="L89" i="15"/>
  <c r="F7" i="16"/>
  <c r="F6" i="16"/>
  <c r="L22" i="15"/>
  <c r="L23" i="15"/>
  <c r="L25" i="15"/>
  <c r="AA10" i="15" l="1"/>
  <c r="AA11" i="15"/>
  <c r="AA13" i="15"/>
  <c r="F5" i="16" l="1"/>
  <c r="F18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3" i="15" l="1"/>
  <c r="O93" i="15"/>
  <c r="P93" i="15"/>
  <c r="Q93" i="15"/>
  <c r="R93" i="15"/>
  <c r="S93" i="15"/>
  <c r="T93" i="15"/>
  <c r="V93" i="15"/>
  <c r="W93" i="15"/>
  <c r="X93" i="15"/>
  <c r="B27" i="3" s="1"/>
  <c r="F27" i="3" s="1"/>
  <c r="Y93" i="15"/>
  <c r="Z93" i="15"/>
  <c r="M93" i="15"/>
  <c r="J93" i="15"/>
  <c r="K93" i="15"/>
  <c r="G93" i="15"/>
  <c r="F93" i="15"/>
  <c r="E93" i="15"/>
  <c r="B22" i="9" l="1"/>
  <c r="B21" i="9"/>
  <c r="C23" i="9" l="1"/>
  <c r="C15" i="9"/>
  <c r="L85" i="15" l="1"/>
  <c r="B8" i="3" l="1"/>
  <c r="B33" i="3"/>
  <c r="B16" i="3"/>
  <c r="L81" i="15" l="1"/>
  <c r="L82" i="15"/>
  <c r="L83" i="15"/>
  <c r="L84" i="15"/>
  <c r="B21" i="3" l="1"/>
  <c r="B25" i="3"/>
  <c r="F25" i="3" s="1"/>
  <c r="B26" i="3"/>
  <c r="F26" i="3" s="1"/>
  <c r="L68" i="15" l="1"/>
  <c r="L77" i="15"/>
  <c r="L78" i="15"/>
  <c r="L14" i="15" l="1"/>
  <c r="L15" i="15"/>
  <c r="L16" i="15"/>
  <c r="L18" i="15"/>
  <c r="L36" i="15"/>
  <c r="L50" i="15"/>
  <c r="L51" i="15"/>
  <c r="L52" i="15"/>
  <c r="L53" i="15"/>
  <c r="L54" i="15"/>
  <c r="O95" i="15" l="1"/>
  <c r="X95" i="15" l="1"/>
  <c r="X97" i="15" s="1"/>
  <c r="Y95" i="15"/>
  <c r="Y97" i="15" s="1"/>
  <c r="S95" i="15"/>
  <c r="V95" i="15"/>
  <c r="P95" i="15"/>
  <c r="P97" i="15" s="1"/>
  <c r="R95" i="15"/>
  <c r="W95" i="15"/>
  <c r="W97" i="15" s="1"/>
  <c r="Q95" i="15"/>
  <c r="Q97" i="15" s="1"/>
  <c r="B29" i="9" l="1"/>
  <c r="L6" i="15"/>
  <c r="AA8" i="15"/>
  <c r="AA9" i="15"/>
  <c r="R97" i="15"/>
  <c r="S97" i="15"/>
  <c r="B19" i="3"/>
  <c r="V97" i="15"/>
  <c r="AA6" i="15"/>
  <c r="L93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A93" i="15"/>
  <c r="T95" i="15"/>
  <c r="T97" i="15" s="1"/>
  <c r="D22" i="3"/>
  <c r="B22" i="3"/>
  <c r="B27" i="9"/>
  <c r="C30" i="9" s="1"/>
  <c r="C32" i="9" s="1"/>
  <c r="E18" i="16"/>
  <c r="D18" i="16"/>
  <c r="C18" i="16"/>
  <c r="H32" i="13"/>
  <c r="H35" i="13" l="1"/>
  <c r="G18" i="16"/>
  <c r="F22" i="3"/>
  <c r="J95" i="15" l="1"/>
  <c r="Z95" i="15"/>
  <c r="O97" i="15"/>
  <c r="N95" i="15"/>
  <c r="N97" i="15" s="1"/>
  <c r="M95" i="15"/>
  <c r="G95" i="15"/>
  <c r="B18" i="3"/>
  <c r="D19" i="3" l="1"/>
  <c r="F19" i="3" s="1"/>
  <c r="Z97" i="15"/>
  <c r="J97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101" i="15" l="1"/>
  <c r="B15" i="3"/>
  <c r="B29" i="3" s="1"/>
  <c r="M97" i="15"/>
  <c r="D15" i="3"/>
  <c r="F29" i="3" l="1"/>
  <c r="F15" i="3"/>
  <c r="B38" i="3"/>
  <c r="B7" i="3"/>
  <c r="B12" i="3" s="1"/>
  <c r="B31" i="3" s="1"/>
  <c r="G97" i="15"/>
  <c r="B35" i="3" l="1"/>
  <c r="F31" i="3"/>
  <c r="E100" i="15"/>
  <c r="F12" i="3"/>
</calcChain>
</file>

<file path=xl/sharedStrings.xml><?xml version="1.0" encoding="utf-8"?>
<sst xmlns="http://schemas.openxmlformats.org/spreadsheetml/2006/main" count="303" uniqueCount="191">
  <si>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</si>
  <si>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</si>
  <si>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</si>
  <si>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</si>
  <si>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</si>
  <si>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</si>
  <si>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</si>
  <si>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</si>
  <si>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</si>
  <si>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</si>
  <si>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</si>
  <si>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</si>
  <si>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</si>
  <si>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</si>
  <si>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</si>
  <si>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</si>
  <si>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</si>
  <si>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</si>
  <si>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</si>
  <si>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</si>
  <si>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</si>
  <si>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</si>
  <si>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</si>
  <si>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</si>
  <si>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</si>
  <si>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</si>
  <si>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</si>
  <si>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</si>
  <si>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</si>
  <si>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</si>
  <si>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</si>
  <si>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</si>
  <si>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</si>
  <si>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</si>
  <si>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</si>
  <si>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</si>
  <si>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</si>
  <si>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</si>
  <si>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</si>
  <si>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</si>
  <si>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</si>
  <si>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</si>
  <si>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</si>
  <si>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</si>
  <si>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</si>
  <si>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</si>
  <si>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</si>
  <si>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</si>
  <si>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</si>
  <si>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</si>
  <si>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</si>
  <si>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</si>
  <si>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</si>
  <si>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</si>
  <si>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</si>
  <si>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</si>
  <si>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</si>
  <si>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</si>
  <si>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</si>
  <si>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</si>
  <si>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</si>
  <si>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</si>
  <si>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</si>
  <si>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</si>
  <si>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</si>
  <si>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</si>
  <si>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</si>
  <si>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</si>
  <si>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</si>
  <si>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</si>
  <si>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</si>
  <si>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</si>
  <si>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</si>
  <si>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</si>
  <si>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</si>
  <si>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</si>
  <si>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</si>
  <si>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</si>
  <si>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</si>
  <si>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</si>
  <si>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</si>
  <si>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</si>
  <si>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</si>
  <si>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</si>
  <si>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</si>
  <si>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</si>
  <si>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</si>
  <si>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</si>
  <si>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</si>
  <si>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</si>
  <si>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</si>
  <si>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</si>
  <si>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</si>
  <si>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</si>
  <si>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</si>
  <si>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</si>
  <si>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</si>
  <si>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</si>
  <si>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</si>
  <si>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</si>
  <si>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</si>
  <si>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</si>
  <si>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</si>
  <si>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</si>
  <si>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</si>
  <si>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</si>
  <si>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</si>
  <si>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</si>
  <si>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</si>
  <si>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</si>
  <si>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</si>
  <si>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</si>
  <si>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</si>
  <si>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</si>
  <si>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</si>
  <si>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</si>
  <si>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</si>
  <si>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</si>
  <si>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</si>
  <si>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</si>
  <si>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</si>
  <si>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</si>
  <si>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</si>
  <si>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</si>
  <si>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</si>
  <si>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</si>
  <si>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</si>
  <si>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</si>
  <si>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</si>
  <si>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</si>
  <si>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</si>
  <si>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</si>
  <si>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</si>
  <si>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</si>
  <si>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</si>
  <si>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</si>
  <si>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</si>
  <si>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</si>
  <si>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</si>
  <si>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</si>
  <si>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</si>
  <si>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</si>
  <si>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</si>
  <si>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</si>
  <si>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</si>
  <si>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</si>
  <si>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</si>
  <si>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</si>
  <si>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5th July</t>
  </si>
  <si>
    <t>Alison Botten</t>
  </si>
  <si>
    <t>P23/24-15</t>
  </si>
  <si>
    <t>6th July</t>
  </si>
  <si>
    <t>P23/24-16</t>
  </si>
  <si>
    <t>Suggested precept for 2023/24</t>
  </si>
  <si>
    <t>2nd August</t>
  </si>
  <si>
    <t>NPower</t>
  </si>
  <si>
    <t>P23/24-17</t>
  </si>
  <si>
    <t>3rd August</t>
  </si>
  <si>
    <t>P23/24-18</t>
  </si>
  <si>
    <t>31st July</t>
  </si>
  <si>
    <t>24th August</t>
  </si>
  <si>
    <t>CPRE</t>
  </si>
  <si>
    <t>P23/24-19</t>
  </si>
  <si>
    <t>P23/24-20</t>
  </si>
  <si>
    <t>|</t>
  </si>
  <si>
    <t>8th September</t>
  </si>
  <si>
    <t>P23/24-21</t>
  </si>
  <si>
    <t>20th September</t>
  </si>
  <si>
    <t>R23/24-3</t>
  </si>
  <si>
    <t>21st September</t>
  </si>
  <si>
    <t>Garton School</t>
  </si>
  <si>
    <t>P23/24-22</t>
  </si>
  <si>
    <t>29th September</t>
  </si>
  <si>
    <t>R23/24-4</t>
  </si>
  <si>
    <t>31st August</t>
  </si>
  <si>
    <t>1st September</t>
  </si>
  <si>
    <t>30th September</t>
  </si>
  <si>
    <t>P23/24-23</t>
  </si>
  <si>
    <t>Full Bank Reconciliation 31st October 2023</t>
  </si>
  <si>
    <t>7 months to 31st October 2023</t>
  </si>
  <si>
    <t>7 months</t>
  </si>
  <si>
    <t>11th October</t>
  </si>
  <si>
    <t>P23/24-24</t>
  </si>
  <si>
    <t>16th October</t>
  </si>
  <si>
    <t>P23/24-25</t>
  </si>
  <si>
    <t>19th October</t>
  </si>
  <si>
    <t>Transfer to savings account</t>
  </si>
  <si>
    <t>30th October</t>
  </si>
  <si>
    <t>FAB Training</t>
  </si>
  <si>
    <t>P23/24-26</t>
  </si>
  <si>
    <t>Balance per Bank Statement 30th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</si>
</sst>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6" fillId="0" borderId="10" xfId="0" applyNumberFormat="1" applyFont="1" applyBorder="1"/>
    <xf numFmtId="2" fontId="16" fillId="0" borderId="8" xfId="0" applyNumberFormat="1" applyFont="1" applyBorder="1"/>
    <xf numFmtId="1" fontId="0" fillId="0" borderId="6" xfId="0" applyNumberFormat="1" applyBorder="1"/>
    <xf numFmtId="2" fontId="20" fillId="2" borderId="8" xfId="0" applyNumberFormat="1" applyFont="1" applyFill="1" applyBorder="1"/>
    <xf numFmtId="2" fontId="16" fillId="0" borderId="8" xfId="0" applyNumberFormat="1" applyFont="1" applyFill="1" applyBorder="1"/>
    <xf numFmtId="2" fontId="20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B9" sqref="B9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178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190</v>
      </c>
      <c r="B6" s="26">
        <v>8927.01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379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379</v>
      </c>
      <c r="C10" s="26">
        <f>SUM(B6:B7)-B8-B9</f>
        <v>8548.01</v>
      </c>
    </row>
    <row r="11" spans="1:3" ht="15.6" x14ac:dyDescent="0.3">
      <c r="A11" s="23" t="s">
        <v>76</v>
      </c>
    </row>
    <row r="12" spans="1:3" ht="15.6" x14ac:dyDescent="0.3">
      <c r="A12" s="23" t="s">
        <v>190</v>
      </c>
      <c r="B12" s="26">
        <v>10142.09</v>
      </c>
    </row>
    <row r="13" spans="1:3" ht="15.6" x14ac:dyDescent="0.3">
      <c r="A13" s="23" t="s">
        <v>2</v>
      </c>
      <c r="C13" s="26">
        <f>B12+B13</f>
        <v>10142.09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18690.099999999999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147</v>
      </c>
      <c r="B20" s="26">
        <v>9088.6200000000008</v>
      </c>
    </row>
    <row r="21" spans="1:11" ht="15.6" x14ac:dyDescent="0.3">
      <c r="A21" s="23" t="s">
        <v>5</v>
      </c>
      <c r="B21" s="26">
        <f>'Cash book'!E93-'Cash book'!K93</f>
        <v>8318.2000000000007</v>
      </c>
    </row>
    <row r="22" spans="1:11" ht="15.6" x14ac:dyDescent="0.3">
      <c r="A22" s="23" t="s">
        <v>97</v>
      </c>
      <c r="B22" s="4">
        <f>'Cash book'!F93</f>
        <v>3858.81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13548.01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147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book'!K93</f>
        <v>62.3</v>
      </c>
      <c r="C29" s="44"/>
    </row>
    <row r="30" spans="1:11" ht="15.6" x14ac:dyDescent="0.3">
      <c r="A30" s="23" t="s">
        <v>81</v>
      </c>
      <c r="B30" s="45"/>
      <c r="C30" s="44">
        <f>SUM(B26:B29)</f>
        <v>5142.09</v>
      </c>
    </row>
    <row r="32" spans="1:11" ht="16.2" thickBot="1" x14ac:dyDescent="0.35">
      <c r="A32" s="23" t="s">
        <v>82</v>
      </c>
      <c r="B32" s="44"/>
      <c r="C32" s="43">
        <f>C23+C30</f>
        <v>18690.099999999999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D6" sqref="D6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7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180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179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book'!G93</f>
        <v>8000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book'!J93+'Cash book'!K93</f>
        <v>197.43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book'!H93</f>
        <v>183.07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8380.5</v>
      </c>
      <c r="C12" s="9"/>
      <c r="D12" s="35">
        <f>+H12*$H$1/12</f>
        <v>4666.666666666667</v>
      </c>
      <c r="E12" s="9"/>
      <c r="F12" s="35">
        <f>+B12-D12</f>
        <v>3713.833333333333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book'!M93</f>
        <v>1356.25</v>
      </c>
      <c r="C15" s="9"/>
      <c r="D15" s="35">
        <f t="shared" ref="D15:D28" si="0">+H15*$H$1/12</f>
        <v>1356.25</v>
      </c>
      <c r="E15" s="9"/>
      <c r="F15" s="9">
        <f t="shared" ref="F15:F29" si="1">-B15+D15</f>
        <v>0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book'!N93</f>
        <v>0</v>
      </c>
      <c r="C16" s="9"/>
      <c r="D16" s="35">
        <f t="shared" si="0"/>
        <v>58.333333333333336</v>
      </c>
      <c r="E16" s="9"/>
      <c r="F16" s="9">
        <f t="shared" si="1"/>
        <v>58.333333333333336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book'!Z93</f>
        <v>168</v>
      </c>
      <c r="C17" s="9"/>
      <c r="D17" s="35">
        <f t="shared" si="0"/>
        <v>291.66666666666669</v>
      </c>
      <c r="E17" s="9"/>
      <c r="F17" s="9">
        <f t="shared" si="1"/>
        <v>123.66666666666669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book'!P93</f>
        <v>555.79999999999995</v>
      </c>
      <c r="C18" s="9"/>
      <c r="D18" s="35">
        <f t="shared" si="0"/>
        <v>437.5</v>
      </c>
      <c r="E18" s="9"/>
      <c r="F18" s="9">
        <f t="shared" si="1"/>
        <v>-118.29999999999995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book'!T93</f>
        <v>73.34</v>
      </c>
      <c r="C19" s="9"/>
      <c r="D19" s="35">
        <f t="shared" si="0"/>
        <v>583.33333333333337</v>
      </c>
      <c r="E19" s="9"/>
      <c r="F19" s="9">
        <f t="shared" si="1"/>
        <v>509.99333333333334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book'!V93</f>
        <v>397.96</v>
      </c>
      <c r="C20" s="9"/>
      <c r="D20" s="35">
        <f t="shared" si="0"/>
        <v>583.33333333333337</v>
      </c>
      <c r="E20" s="9"/>
      <c r="F20" s="9">
        <f t="shared" si="1"/>
        <v>185.37333333333339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book'!Q93</f>
        <v>0</v>
      </c>
      <c r="C21" s="9"/>
      <c r="D21" s="35">
        <f t="shared" si="0"/>
        <v>291.66666666666669</v>
      </c>
      <c r="E21" s="9"/>
      <c r="F21" s="9">
        <f t="shared" si="1"/>
        <v>291.66666666666669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book'!O93</f>
        <v>96.88</v>
      </c>
      <c r="C22" s="9"/>
      <c r="D22" s="35">
        <f t="shared" si="0"/>
        <v>87.5</v>
      </c>
      <c r="E22" s="9"/>
      <c r="F22" s="9">
        <f t="shared" si="1"/>
        <v>-9.3799999999999955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book'!S93</f>
        <v>349.05</v>
      </c>
      <c r="C23" s="9"/>
      <c r="D23" s="35">
        <f t="shared" si="0"/>
        <v>239.75</v>
      </c>
      <c r="E23" s="9"/>
      <c r="F23" s="9">
        <f t="shared" si="1"/>
        <v>-109.30000000000001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book'!W93</f>
        <v>0</v>
      </c>
      <c r="C24" s="9"/>
      <c r="D24" s="35">
        <f t="shared" si="0"/>
        <v>175</v>
      </c>
      <c r="E24" s="9"/>
      <c r="F24" s="9">
        <f t="shared" si="1"/>
        <v>175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book'!Y93</f>
        <v>200</v>
      </c>
      <c r="C25" s="9"/>
      <c r="D25" s="35">
        <f t="shared" si="0"/>
        <v>291.66666666666669</v>
      </c>
      <c r="E25" s="9"/>
      <c r="F25" s="9">
        <f t="shared" si="1"/>
        <v>91.666666666666686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book'!R93</f>
        <v>619.68999999999994</v>
      </c>
      <c r="C26" s="9"/>
      <c r="D26" s="35">
        <f t="shared" si="0"/>
        <v>583.33333333333337</v>
      </c>
      <c r="E26" s="9"/>
      <c r="F26" s="9">
        <f t="shared" si="1"/>
        <v>-36.35666666666657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book'!X93</f>
        <v>0</v>
      </c>
      <c r="C27" s="9"/>
      <c r="D27" s="35">
        <f t="shared" si="0"/>
        <v>583.33333333333337</v>
      </c>
      <c r="E27" s="9"/>
      <c r="F27" s="9">
        <f t="shared" si="1"/>
        <v>583.33333333333337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book'!U93</f>
        <v>41.84</v>
      </c>
      <c r="C28" s="9"/>
      <c r="D28" s="35">
        <f t="shared" si="0"/>
        <v>0</v>
      </c>
      <c r="E28" s="9"/>
      <c r="F28" s="9">
        <f t="shared" si="1"/>
        <v>-41.84</v>
      </c>
      <c r="G28" s="9"/>
      <c r="H28" s="9">
        <f>Budget!H25</f>
        <v>0</v>
      </c>
      <c r="I28" s="9"/>
    </row>
    <row r="29" spans="1:9" x14ac:dyDescent="0.3">
      <c r="B29" s="17">
        <f>SUM(B15:B28)</f>
        <v>3858.8100000000009</v>
      </c>
      <c r="C29" s="9"/>
      <c r="D29" s="17">
        <v>0</v>
      </c>
      <c r="E29" s="9"/>
      <c r="F29" s="17">
        <f t="shared" si="1"/>
        <v>-3858.8100000000009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4521.6899999999987</v>
      </c>
      <c r="C31" s="9"/>
      <c r="D31" s="35">
        <f>+D12-D29</f>
        <v>4666.666666666667</v>
      </c>
      <c r="E31" s="9"/>
      <c r="F31" s="35">
        <f>+B31-D31</f>
        <v>-144.97666666666828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18690.099999999999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book'!F93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J101"/>
  <sheetViews>
    <sheetView topLeftCell="O1" zoomScaleNormal="100" workbookViewId="0">
      <pane ySplit="3" topLeftCell="A33" activePane="bottomLeft" state="frozen"/>
      <selection activeCell="D1" sqref="D1"/>
      <selection pane="bottomLeft" activeCell="W37" sqref="W37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112</v>
      </c>
      <c r="D6" t="s">
        <v>113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112</v>
      </c>
      <c r="D7" t="s">
        <v>114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44" si="0">AE6+L7-AA7-K7</f>
        <v>3765.6699999999996</v>
      </c>
      <c r="AF7" s="34">
        <f t="shared" ref="AF7:AF43" si="1">AF6+K7</f>
        <v>10079.790000000001</v>
      </c>
    </row>
    <row r="8" spans="1:32" x14ac:dyDescent="0.3">
      <c r="A8" t="s">
        <v>115</v>
      </c>
      <c r="B8" t="s">
        <v>101</v>
      </c>
      <c r="C8" t="s">
        <v>112</v>
      </c>
      <c r="D8" t="s">
        <v>116</v>
      </c>
      <c r="E8" s="30"/>
      <c r="F8" s="4">
        <v>193.75</v>
      </c>
      <c r="G8" s="30"/>
      <c r="L8" s="59">
        <f t="shared" ref="L8:L47" si="2">SUM(G8:K8)</f>
        <v>0</v>
      </c>
      <c r="M8" s="4">
        <v>193.75</v>
      </c>
      <c r="O8" s="4"/>
      <c r="AA8" s="4">
        <f t="shared" ref="AA8:AA69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117</v>
      </c>
      <c r="B9" t="s">
        <v>119</v>
      </c>
      <c r="C9" t="s">
        <v>112</v>
      </c>
      <c r="D9" t="s">
        <v>118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120</v>
      </c>
      <c r="C10" t="s">
        <v>112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121</v>
      </c>
      <c r="B11" t="s">
        <v>105</v>
      </c>
      <c r="C11" t="s">
        <v>106</v>
      </c>
      <c r="D11" t="s">
        <v>122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112</v>
      </c>
      <c r="D12" t="s">
        <v>123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124</v>
      </c>
      <c r="B13" t="s">
        <v>125</v>
      </c>
      <c r="C13" t="s">
        <v>112</v>
      </c>
      <c r="D13" t="s">
        <v>126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112</v>
      </c>
      <c r="D14" t="s">
        <v>127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128</v>
      </c>
      <c r="B15" t="s">
        <v>107</v>
      </c>
      <c r="C15" t="s">
        <v>106</v>
      </c>
      <c r="D15" t="s">
        <v>129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112</v>
      </c>
      <c r="D16" t="s">
        <v>130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146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131</v>
      </c>
      <c r="B18" t="s">
        <v>101</v>
      </c>
      <c r="C18" t="s">
        <v>112</v>
      </c>
      <c r="D18" t="s">
        <v>133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132</v>
      </c>
      <c r="B19" t="s">
        <v>125</v>
      </c>
      <c r="C19" t="s">
        <v>112</v>
      </c>
      <c r="D19" t="s">
        <v>134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112</v>
      </c>
      <c r="D20" t="s">
        <v>130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146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3"/>
        <v>0</v>
      </c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136</v>
      </c>
      <c r="B22" t="s">
        <v>101</v>
      </c>
      <c r="C22" t="s">
        <v>112</v>
      </c>
      <c r="D22" t="s">
        <v>135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138</v>
      </c>
      <c r="B23" t="s">
        <v>140</v>
      </c>
      <c r="C23" t="s">
        <v>112</v>
      </c>
      <c r="D23" t="s">
        <v>139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143</v>
      </c>
      <c r="C24" t="s">
        <v>112</v>
      </c>
      <c r="D24" t="s">
        <v>142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141</v>
      </c>
      <c r="B25" t="s">
        <v>137</v>
      </c>
      <c r="C25" t="s">
        <v>112</v>
      </c>
      <c r="D25" t="s">
        <v>144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145</v>
      </c>
      <c r="B26" t="s">
        <v>146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148</v>
      </c>
      <c r="B27" t="s">
        <v>149</v>
      </c>
      <c r="C27" t="s">
        <v>112</v>
      </c>
      <c r="D27" t="s">
        <v>150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8.89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151</v>
      </c>
      <c r="B28" t="s">
        <v>101</v>
      </c>
      <c r="C28" t="s">
        <v>112</v>
      </c>
      <c r="D28" t="s">
        <v>152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3">
        <f t="shared" si="0"/>
        <v>5426.58</v>
      </c>
      <c r="AF28" s="34">
        <f t="shared" si="1"/>
        <v>10107.000000000002</v>
      </c>
    </row>
    <row r="29" spans="1:32" x14ac:dyDescent="0.3">
      <c r="A29" t="s">
        <v>159</v>
      </c>
      <c r="B29" t="s">
        <v>146</v>
      </c>
      <c r="C29" t="s">
        <v>106</v>
      </c>
      <c r="E29" s="33">
        <v>11.37</v>
      </c>
      <c r="F29" s="34"/>
      <c r="G29" s="4"/>
      <c r="H29" s="4"/>
      <c r="I29" s="4"/>
      <c r="J29" s="4"/>
      <c r="K29" s="4">
        <v>11.37</v>
      </c>
      <c r="L29" s="59">
        <f t="shared" si="2"/>
        <v>11.37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73">
        <f t="shared" si="0"/>
        <v>5426.58</v>
      </c>
      <c r="AF29" s="34">
        <f t="shared" si="1"/>
        <v>10118.370000000003</v>
      </c>
    </row>
    <row r="30" spans="1:32" x14ac:dyDescent="0.3">
      <c r="A30" t="s">
        <v>154</v>
      </c>
      <c r="B30" t="s">
        <v>155</v>
      </c>
      <c r="C30" t="s">
        <v>112</v>
      </c>
      <c r="D30" t="s">
        <v>156</v>
      </c>
      <c r="E30" s="33"/>
      <c r="F30" s="34">
        <v>14.69</v>
      </c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>
        <v>14.69</v>
      </c>
      <c r="V30" s="4"/>
      <c r="W30" s="4"/>
      <c r="X30" s="4"/>
      <c r="Y30" s="4"/>
      <c r="Z30" s="4"/>
      <c r="AA30" s="4">
        <f t="shared" si="3"/>
        <v>14.69</v>
      </c>
      <c r="AB30" s="4"/>
      <c r="AC30" s="4"/>
      <c r="AD30" s="34">
        <v>0.7</v>
      </c>
      <c r="AE30" s="73">
        <f t="shared" si="0"/>
        <v>5411.89</v>
      </c>
      <c r="AF30" s="34">
        <f t="shared" si="1"/>
        <v>10118.370000000003</v>
      </c>
    </row>
    <row r="31" spans="1:32" x14ac:dyDescent="0.3">
      <c r="A31" t="s">
        <v>157</v>
      </c>
      <c r="B31" t="s">
        <v>101</v>
      </c>
      <c r="C31" t="s">
        <v>112</v>
      </c>
      <c r="D31" t="s">
        <v>158</v>
      </c>
      <c r="E31" s="33"/>
      <c r="F31" s="34">
        <v>193.75</v>
      </c>
      <c r="G31" s="4"/>
      <c r="H31" s="4"/>
      <c r="I31" s="4"/>
      <c r="J31" s="4"/>
      <c r="K31" s="4"/>
      <c r="L31" s="59"/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193.75</v>
      </c>
      <c r="AB31" s="4"/>
      <c r="AC31" s="4"/>
      <c r="AD31" s="34"/>
      <c r="AE31" s="73">
        <f t="shared" si="0"/>
        <v>5218.1400000000003</v>
      </c>
      <c r="AF31" s="72">
        <f t="shared" si="1"/>
        <v>10118.370000000003</v>
      </c>
    </row>
    <row r="32" spans="1:32" x14ac:dyDescent="0.3">
      <c r="A32" t="s">
        <v>160</v>
      </c>
      <c r="B32" t="s">
        <v>161</v>
      </c>
      <c r="C32" t="s">
        <v>112</v>
      </c>
      <c r="D32" t="s">
        <v>162</v>
      </c>
      <c r="E32" s="33"/>
      <c r="F32" s="34">
        <v>36</v>
      </c>
      <c r="G32" s="4"/>
      <c r="H32" s="4"/>
      <c r="I32" s="4"/>
      <c r="J32" s="4"/>
      <c r="K32" s="4"/>
      <c r="L32" s="59">
        <f t="shared" si="2"/>
        <v>0</v>
      </c>
      <c r="M32" s="4"/>
      <c r="N32" s="4"/>
      <c r="O32" s="4"/>
      <c r="P32" s="4"/>
      <c r="Q32" s="4"/>
      <c r="R32" s="4"/>
      <c r="S32" s="4">
        <v>36</v>
      </c>
      <c r="T32" s="4"/>
      <c r="U32" s="4"/>
      <c r="V32" s="4"/>
      <c r="W32" s="4"/>
      <c r="X32" s="4"/>
      <c r="Y32" s="4"/>
      <c r="Z32" s="4"/>
      <c r="AA32" s="4">
        <f t="shared" si="3"/>
        <v>36</v>
      </c>
      <c r="AB32" s="4"/>
      <c r="AC32" s="4"/>
      <c r="AD32" s="34"/>
      <c r="AE32" s="73">
        <f t="shared" si="0"/>
        <v>5182.1400000000003</v>
      </c>
      <c r="AF32" s="72">
        <f t="shared" si="1"/>
        <v>10118.370000000003</v>
      </c>
    </row>
    <row r="33" spans="1:36" x14ac:dyDescent="0.3">
      <c r="B33" t="s">
        <v>149</v>
      </c>
      <c r="C33" t="s">
        <v>112</v>
      </c>
      <c r="D33" t="s">
        <v>163</v>
      </c>
      <c r="E33" s="33"/>
      <c r="F33" s="34">
        <v>32.450000000000003</v>
      </c>
      <c r="G33" s="4"/>
      <c r="H33" s="4"/>
      <c r="I33" s="4"/>
      <c r="J33" s="4"/>
      <c r="K33" s="4"/>
      <c r="L33" s="62">
        <f t="shared" si="2"/>
        <v>0</v>
      </c>
      <c r="M33" s="4"/>
      <c r="N33" s="4"/>
      <c r="O33" s="4">
        <v>32.450000000000003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>SUM(M33:Z33)</f>
        <v>32.450000000000003</v>
      </c>
      <c r="AB33" s="4"/>
      <c r="AC33" s="4"/>
      <c r="AD33" s="34"/>
      <c r="AE33" s="73">
        <f t="shared" si="0"/>
        <v>5149.6900000000005</v>
      </c>
      <c r="AF33" s="72">
        <f t="shared" si="1"/>
        <v>10118.370000000003</v>
      </c>
      <c r="AJ33" t="s">
        <v>164</v>
      </c>
    </row>
    <row r="34" spans="1:36" x14ac:dyDescent="0.3">
      <c r="A34" t="s">
        <v>174</v>
      </c>
      <c r="B34" t="s">
        <v>146</v>
      </c>
      <c r="C34" t="s">
        <v>106</v>
      </c>
      <c r="E34" s="33">
        <v>12.05</v>
      </c>
      <c r="F34" s="34"/>
      <c r="G34" s="4"/>
      <c r="H34" s="4"/>
      <c r="I34" s="4"/>
      <c r="J34" s="4"/>
      <c r="K34" s="4">
        <v>12.05</v>
      </c>
      <c r="L34" s="62">
        <f t="shared" si="2"/>
        <v>12.05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>SUM(M34:Z34)</f>
        <v>0</v>
      </c>
      <c r="AB34" s="4"/>
      <c r="AC34" s="4"/>
      <c r="AD34" s="34"/>
      <c r="AE34" s="73">
        <f t="shared" si="0"/>
        <v>5149.6900000000005</v>
      </c>
      <c r="AF34" s="72">
        <f t="shared" si="1"/>
        <v>10130.420000000002</v>
      </c>
    </row>
    <row r="35" spans="1:36" x14ac:dyDescent="0.3">
      <c r="A35" t="s">
        <v>175</v>
      </c>
      <c r="B35" t="s">
        <v>149</v>
      </c>
      <c r="C35" t="s">
        <v>112</v>
      </c>
      <c r="D35" t="s">
        <v>166</v>
      </c>
      <c r="E35" s="33"/>
      <c r="F35" s="34">
        <v>12</v>
      </c>
      <c r="G35" s="4"/>
      <c r="H35" s="4"/>
      <c r="I35" s="4"/>
      <c r="J35" s="4"/>
      <c r="K35" s="4"/>
      <c r="L35" s="62"/>
      <c r="M35" s="4"/>
      <c r="N35" s="4"/>
      <c r="O35" s="4">
        <v>12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>SUM(M35:Z35)</f>
        <v>12</v>
      </c>
      <c r="AB35" s="4"/>
      <c r="AC35" s="4"/>
      <c r="AD35" s="34"/>
      <c r="AE35" s="73">
        <f t="shared" si="0"/>
        <v>5137.6900000000005</v>
      </c>
      <c r="AF35" s="72">
        <f t="shared" si="1"/>
        <v>10130.420000000002</v>
      </c>
    </row>
    <row r="36" spans="1:36" x14ac:dyDescent="0.3">
      <c r="A36" t="s">
        <v>165</v>
      </c>
      <c r="B36" t="s">
        <v>101</v>
      </c>
      <c r="C36" t="s">
        <v>112</v>
      </c>
      <c r="D36" t="s">
        <v>171</v>
      </c>
      <c r="E36" s="33"/>
      <c r="F36" s="34">
        <v>193.75</v>
      </c>
      <c r="G36" s="4"/>
      <c r="H36" s="4"/>
      <c r="I36" s="4"/>
      <c r="J36" s="4"/>
      <c r="K36" s="4"/>
      <c r="L36" s="59">
        <f t="shared" si="2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193.75</v>
      </c>
      <c r="AB36" s="4"/>
      <c r="AC36" s="4"/>
      <c r="AD36" s="34"/>
      <c r="AE36" s="73">
        <f t="shared" si="0"/>
        <v>4943.9400000000005</v>
      </c>
      <c r="AF36" s="72">
        <f t="shared" si="1"/>
        <v>10130.420000000002</v>
      </c>
    </row>
    <row r="37" spans="1:36" x14ac:dyDescent="0.3">
      <c r="A37" t="s">
        <v>167</v>
      </c>
      <c r="B37" t="s">
        <v>107</v>
      </c>
      <c r="C37" t="s">
        <v>106</v>
      </c>
      <c r="D37" t="s">
        <v>168</v>
      </c>
      <c r="E37" s="33">
        <v>183.07</v>
      </c>
      <c r="F37" s="34"/>
      <c r="G37" s="4"/>
      <c r="H37" s="4">
        <v>183.07</v>
      </c>
      <c r="I37" s="4"/>
      <c r="J37" s="4"/>
      <c r="K37" s="4"/>
      <c r="L37" s="59">
        <f t="shared" si="2"/>
        <v>183.07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73">
        <f t="shared" si="0"/>
        <v>5127.01</v>
      </c>
      <c r="AF37" s="72">
        <f t="shared" si="1"/>
        <v>10130.420000000002</v>
      </c>
    </row>
    <row r="38" spans="1:36" x14ac:dyDescent="0.3">
      <c r="A38" t="s">
        <v>169</v>
      </c>
      <c r="B38" t="s">
        <v>170</v>
      </c>
      <c r="C38" t="s">
        <v>112</v>
      </c>
      <c r="D38" t="s">
        <v>177</v>
      </c>
      <c r="E38" s="33"/>
      <c r="F38" s="34">
        <v>200</v>
      </c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200</v>
      </c>
      <c r="Z38" s="4"/>
      <c r="AA38" s="4">
        <f t="shared" si="3"/>
        <v>200</v>
      </c>
      <c r="AB38" s="4"/>
      <c r="AC38" s="4"/>
      <c r="AD38" s="34"/>
      <c r="AE38" s="73">
        <f t="shared" si="0"/>
        <v>4927.01</v>
      </c>
      <c r="AF38" s="72">
        <f t="shared" si="1"/>
        <v>10130.420000000002</v>
      </c>
    </row>
    <row r="39" spans="1:36" x14ac:dyDescent="0.3">
      <c r="A39" t="s">
        <v>172</v>
      </c>
      <c r="B39" t="s">
        <v>107</v>
      </c>
      <c r="C39" t="s">
        <v>106</v>
      </c>
      <c r="D39" t="s">
        <v>173</v>
      </c>
      <c r="E39" s="33">
        <v>4000</v>
      </c>
      <c r="F39" s="34"/>
      <c r="G39" s="4">
        <v>4000</v>
      </c>
      <c r="H39" s="4"/>
      <c r="I39" s="4"/>
      <c r="J39" s="4"/>
      <c r="K39" s="4"/>
      <c r="L39" s="74">
        <f t="shared" si="2"/>
        <v>4000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73">
        <f t="shared" si="0"/>
        <v>8927.01</v>
      </c>
      <c r="AF39" s="72">
        <f t="shared" si="1"/>
        <v>10130.420000000002</v>
      </c>
    </row>
    <row r="40" spans="1:36" x14ac:dyDescent="0.3">
      <c r="B40" t="s">
        <v>146</v>
      </c>
      <c r="C40" t="s">
        <v>106</v>
      </c>
      <c r="E40" s="33">
        <v>11.67</v>
      </c>
      <c r="F40" s="34"/>
      <c r="G40" s="4"/>
      <c r="H40" s="4"/>
      <c r="I40" s="4"/>
      <c r="J40" s="4"/>
      <c r="K40" s="4">
        <v>11.67</v>
      </c>
      <c r="L40" s="59">
        <f t="shared" si="2"/>
        <v>11.67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75">
        <f t="shared" si="0"/>
        <v>8927.01</v>
      </c>
      <c r="AF40" s="77">
        <f t="shared" si="1"/>
        <v>10142.090000000002</v>
      </c>
    </row>
    <row r="41" spans="1:36" x14ac:dyDescent="0.3">
      <c r="A41" t="s">
        <v>181</v>
      </c>
      <c r="B41" t="s">
        <v>100</v>
      </c>
      <c r="C41" t="s">
        <v>112</v>
      </c>
      <c r="D41" t="s">
        <v>182</v>
      </c>
      <c r="E41" s="33"/>
      <c r="F41" s="34">
        <v>17.25</v>
      </c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>
        <v>17.25</v>
      </c>
      <c r="V41" s="4"/>
      <c r="W41" s="4"/>
      <c r="X41" s="4"/>
      <c r="Y41" s="4"/>
      <c r="Z41" s="4"/>
      <c r="AA41" s="4">
        <f t="shared" si="3"/>
        <v>17.25</v>
      </c>
      <c r="AB41" s="4"/>
      <c r="AC41" s="4"/>
      <c r="AD41" s="34">
        <v>0.82</v>
      </c>
      <c r="AE41" s="73">
        <f t="shared" si="0"/>
        <v>8909.76</v>
      </c>
      <c r="AF41" s="72">
        <f t="shared" si="1"/>
        <v>10142.090000000002</v>
      </c>
    </row>
    <row r="42" spans="1:36" x14ac:dyDescent="0.3">
      <c r="A42" t="s">
        <v>183</v>
      </c>
      <c r="B42" t="s">
        <v>101</v>
      </c>
      <c r="C42" t="s">
        <v>112</v>
      </c>
      <c r="D42" t="s">
        <v>184</v>
      </c>
      <c r="E42" s="33"/>
      <c r="F42" s="34">
        <v>193.75</v>
      </c>
      <c r="G42" s="4"/>
      <c r="H42" s="4"/>
      <c r="I42" s="4"/>
      <c r="J42" s="4"/>
      <c r="K42" s="4"/>
      <c r="L42" s="59">
        <f t="shared" si="2"/>
        <v>0</v>
      </c>
      <c r="M42" s="4">
        <v>193.75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193.75</v>
      </c>
      <c r="AB42" s="4"/>
      <c r="AC42" s="4"/>
      <c r="AD42" s="34"/>
      <c r="AE42" s="73">
        <f>AE41+L42-AA42-K42-AC43</f>
        <v>4716.01</v>
      </c>
      <c r="AF42" s="72">
        <f t="shared" si="1"/>
        <v>10142.090000000002</v>
      </c>
    </row>
    <row r="43" spans="1:36" x14ac:dyDescent="0.3">
      <c r="A43" t="s">
        <v>185</v>
      </c>
      <c r="B43" t="s">
        <v>186</v>
      </c>
      <c r="C43" t="s">
        <v>112</v>
      </c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>
        <v>4000</v>
      </c>
      <c r="AD43" s="34"/>
      <c r="AE43" s="73">
        <f t="shared" si="0"/>
        <v>4716.01</v>
      </c>
      <c r="AF43" s="72">
        <f>AF42+K43</f>
        <v>10142.090000000002</v>
      </c>
    </row>
    <row r="44" spans="1:36" x14ac:dyDescent="0.3">
      <c r="A44" t="s">
        <v>187</v>
      </c>
      <c r="B44" t="s">
        <v>188</v>
      </c>
      <c r="C44" t="s">
        <v>112</v>
      </c>
      <c r="D44" t="s">
        <v>189</v>
      </c>
      <c r="E44" s="33"/>
      <c r="F44" s="34">
        <v>168</v>
      </c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168</v>
      </c>
      <c r="AA44" s="4">
        <f t="shared" si="3"/>
        <v>168</v>
      </c>
      <c r="AB44" s="4"/>
      <c r="AC44" s="4"/>
      <c r="AD44" s="34">
        <v>28</v>
      </c>
      <c r="AE44" s="76">
        <f>AE43+L44-AA44</f>
        <v>4548.01</v>
      </c>
      <c r="AF44" s="72">
        <f>AF43+K44+AC44</f>
        <v>10142.090000000002</v>
      </c>
    </row>
    <row r="45" spans="1:36" x14ac:dyDescent="0.3">
      <c r="E45" s="33"/>
      <c r="F45" s="34"/>
      <c r="G45" s="4"/>
      <c r="H45" s="4"/>
      <c r="I45" s="4"/>
      <c r="J45" s="4"/>
      <c r="K45" s="4"/>
      <c r="L45" s="59">
        <f t="shared" si="2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33"/>
      <c r="AF45" s="34"/>
    </row>
    <row r="46" spans="1:36" x14ac:dyDescent="0.3">
      <c r="E46" s="33"/>
      <c r="F46" s="34"/>
      <c r="G46" s="4"/>
      <c r="H46" s="4"/>
      <c r="I46" s="4"/>
      <c r="J46" s="4"/>
      <c r="K46" s="4"/>
      <c r="L46" s="59">
        <f t="shared" si="2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0</v>
      </c>
      <c r="AB46" s="4"/>
      <c r="AC46" s="4"/>
      <c r="AD46" s="34"/>
      <c r="AE46" s="33"/>
      <c r="AF46" s="34"/>
    </row>
    <row r="47" spans="1:36" x14ac:dyDescent="0.3">
      <c r="E47" s="33"/>
      <c r="F47" s="34"/>
      <c r="G47" s="4"/>
      <c r="H47" s="4"/>
      <c r="I47" s="4"/>
      <c r="J47" s="4"/>
      <c r="K47" s="4"/>
      <c r="L47" s="59">
        <f t="shared" si="2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 t="shared" si="3"/>
        <v>0</v>
      </c>
      <c r="AB47" s="4"/>
      <c r="AC47" s="4"/>
      <c r="AD47" s="34"/>
      <c r="AE47" s="33"/>
      <c r="AF47" s="34"/>
    </row>
    <row r="48" spans="1:36" x14ac:dyDescent="0.3">
      <c r="E48" s="33"/>
      <c r="F48" s="34"/>
      <c r="G48" s="4"/>
      <c r="H48" s="4"/>
      <c r="I48" s="4"/>
      <c r="J48" s="4"/>
      <c r="K48" s="4"/>
      <c r="L48" s="59">
        <f t="shared" ref="L48:L67" si="4">SUM(G48:K48)</f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3"/>
        <v>0</v>
      </c>
      <c r="AB48" s="4"/>
      <c r="AC48" s="4"/>
      <c r="AD48" s="34"/>
      <c r="AE48" s="33"/>
      <c r="AF48" s="34"/>
    </row>
    <row r="49" spans="5:32" x14ac:dyDescent="0.3">
      <c r="E49" s="33"/>
      <c r="F49" s="34"/>
      <c r="G49" s="4"/>
      <c r="H49" s="4"/>
      <c r="I49" s="4"/>
      <c r="J49" s="4"/>
      <c r="K49" s="4"/>
      <c r="L49" s="5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3"/>
        <v>0</v>
      </c>
      <c r="AB49" s="4"/>
      <c r="AC49" s="4"/>
      <c r="AD49" s="34"/>
      <c r="AE49" s="33"/>
      <c r="AF49" s="34"/>
    </row>
    <row r="50" spans="5:32" x14ac:dyDescent="0.3">
      <c r="E50" s="33"/>
      <c r="F50" s="34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f t="shared" si="3"/>
        <v>0</v>
      </c>
      <c r="AB50" s="4"/>
      <c r="AC50" s="4"/>
      <c r="AD50" s="34"/>
      <c r="AE50" s="33"/>
      <c r="AF50" s="34"/>
    </row>
    <row r="51" spans="5:32" x14ac:dyDescent="0.3">
      <c r="E51" s="33"/>
      <c r="F51" s="34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33"/>
      <c r="AF51" s="34"/>
    </row>
    <row r="52" spans="5:32" x14ac:dyDescent="0.3">
      <c r="E52" s="33"/>
      <c r="F52" s="34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3"/>
        <v>0</v>
      </c>
      <c r="AB52" s="4"/>
      <c r="AC52" s="4"/>
      <c r="AD52" s="34"/>
      <c r="AE52" s="33"/>
      <c r="AF52" s="34"/>
    </row>
    <row r="53" spans="5:32" x14ac:dyDescent="0.3">
      <c r="E53" s="33"/>
      <c r="F53" s="34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0</v>
      </c>
      <c r="AB53" s="4"/>
      <c r="AC53" s="4"/>
      <c r="AD53" s="34"/>
      <c r="AE53" s="33"/>
      <c r="AF53" s="34"/>
    </row>
    <row r="54" spans="5:32" x14ac:dyDescent="0.3">
      <c r="E54" s="33"/>
      <c r="F54" s="34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33"/>
      <c r="AF54" s="34"/>
    </row>
    <row r="55" spans="5:32" x14ac:dyDescent="0.3">
      <c r="E55" s="33"/>
      <c r="F55" s="34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0</v>
      </c>
      <c r="AB55" s="4"/>
      <c r="AC55" s="4"/>
      <c r="AD55" s="34"/>
      <c r="AE55" s="33"/>
      <c r="AF55" s="34"/>
    </row>
    <row r="56" spans="5:32" x14ac:dyDescent="0.3">
      <c r="E56" s="33"/>
      <c r="F56" s="34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3"/>
        <v>0</v>
      </c>
      <c r="AB56" s="4"/>
      <c r="AC56" s="4"/>
      <c r="AD56" s="34"/>
      <c r="AE56" s="33"/>
      <c r="AF56" s="34"/>
    </row>
    <row r="57" spans="5:32" x14ac:dyDescent="0.3">
      <c r="E57" s="30"/>
      <c r="F57" s="31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f t="shared" si="3"/>
        <v>0</v>
      </c>
      <c r="AB57" s="4"/>
      <c r="AC57" s="4"/>
      <c r="AD57" s="34"/>
      <c r="AE57" s="33"/>
      <c r="AF57" s="34"/>
    </row>
    <row r="58" spans="5:32" x14ac:dyDescent="0.3">
      <c r="E58" s="30"/>
      <c r="F58" s="31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3"/>
        <v>0</v>
      </c>
      <c r="AB58" s="4"/>
      <c r="AC58" s="4"/>
      <c r="AD58" s="34"/>
      <c r="AE58" s="33"/>
      <c r="AF58" s="34"/>
    </row>
    <row r="59" spans="5:32" x14ac:dyDescent="0.3">
      <c r="E59" s="30"/>
      <c r="F59" s="31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0</v>
      </c>
      <c r="AB59" s="4"/>
      <c r="AC59" s="4"/>
      <c r="AD59" s="34"/>
      <c r="AE59" s="33"/>
      <c r="AF59" s="34"/>
    </row>
    <row r="60" spans="5:32" x14ac:dyDescent="0.3">
      <c r="E60" s="30"/>
      <c r="F60" s="31"/>
      <c r="K60" s="4"/>
      <c r="L60" s="59">
        <f t="shared" si="4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3"/>
        <v>0</v>
      </c>
      <c r="AB60" s="4"/>
      <c r="AC60" s="4"/>
      <c r="AD60" s="34"/>
      <c r="AE60" s="33"/>
      <c r="AF60" s="34"/>
    </row>
    <row r="61" spans="5:32" x14ac:dyDescent="0.3">
      <c r="E61" s="30"/>
      <c r="F61" s="31"/>
      <c r="K61" s="4"/>
      <c r="L61" s="59">
        <f t="shared" si="4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3"/>
        <v>0</v>
      </c>
      <c r="AB61" s="4"/>
      <c r="AC61" s="4"/>
      <c r="AD61" s="34"/>
      <c r="AE61" s="33"/>
      <c r="AF61" s="34"/>
    </row>
    <row r="62" spans="5:32" x14ac:dyDescent="0.3">
      <c r="E62" s="33"/>
      <c r="F62" s="34"/>
      <c r="G62" s="4"/>
      <c r="H62" s="4"/>
      <c r="I62" s="4"/>
      <c r="J62" s="4"/>
      <c r="K62" s="4"/>
      <c r="L62" s="59">
        <f t="shared" si="4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5:32" x14ac:dyDescent="0.3">
      <c r="E63" s="33"/>
      <c r="F63" s="34"/>
      <c r="G63" s="4"/>
      <c r="H63" s="4"/>
      <c r="I63" s="4"/>
      <c r="J63" s="4"/>
      <c r="K63" s="4"/>
      <c r="L63" s="59">
        <f t="shared" si="4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5:32" x14ac:dyDescent="0.3">
      <c r="E64" s="33"/>
      <c r="F64" s="34"/>
      <c r="G64" s="4"/>
      <c r="H64" s="4"/>
      <c r="I64" s="4"/>
      <c r="J64" s="4"/>
      <c r="K64" s="4"/>
      <c r="L64" s="59">
        <f t="shared" si="4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4"/>
      <c r="L65" s="59">
        <f t="shared" si="4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4"/>
      <c r="L66" s="59">
        <f t="shared" si="4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4"/>
      <c r="L67" s="59">
        <f t="shared" si="4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3"/>
        <v>0</v>
      </c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ref="L68:L76" si="5">SUM(G68:K68)</f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f t="shared" si="3"/>
        <v>0</v>
      </c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f t="shared" si="3"/>
        <v>0</v>
      </c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5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70"/>
      <c r="AF70" s="71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5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5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5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5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5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5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ref="L77:L89" si="6">SUM(G77:K77)</f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68"/>
      <c r="AF81" s="69"/>
    </row>
    <row r="82" spans="3:32" x14ac:dyDescent="0.3">
      <c r="E82" s="33"/>
      <c r="F82" s="34"/>
      <c r="G82" s="4"/>
      <c r="H82" s="4"/>
      <c r="I82" s="4"/>
      <c r="J82" s="4"/>
      <c r="K82" s="34"/>
      <c r="L82" s="59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34"/>
      <c r="L83" s="59">
        <f t="shared" si="6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34"/>
      <c r="L84" s="59">
        <f t="shared" si="6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34"/>
      <c r="L85" s="62">
        <f t="shared" si="6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4"/>
      <c r="L86" s="62">
        <f t="shared" si="6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4"/>
      <c r="L87" s="62">
        <f t="shared" si="6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62">
        <f t="shared" si="6"/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34"/>
      <c r="G89" s="4"/>
      <c r="H89" s="4"/>
      <c r="I89" s="4"/>
      <c r="J89" s="4"/>
      <c r="K89" s="4"/>
      <c r="L89" s="62">
        <f t="shared" si="6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33"/>
      <c r="AF89" s="34"/>
    </row>
    <row r="90" spans="3:32" x14ac:dyDescent="0.3">
      <c r="E90" s="33"/>
      <c r="F90" s="34"/>
      <c r="G90" s="4"/>
      <c r="H90" s="4"/>
      <c r="I90" s="4"/>
      <c r="J90" s="4"/>
      <c r="K90" s="4"/>
      <c r="L90" s="5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4"/>
      <c r="AE90" s="33"/>
      <c r="AF90" s="34"/>
    </row>
    <row r="91" spans="3:32" x14ac:dyDescent="0.3">
      <c r="E91" s="33"/>
      <c r="F91" s="34"/>
      <c r="G91" s="4"/>
      <c r="H91" s="4"/>
      <c r="I91" s="4"/>
      <c r="J91" s="4"/>
      <c r="K91" s="4"/>
      <c r="L91" s="5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4"/>
      <c r="AE91" s="33"/>
      <c r="AF91" s="34"/>
    </row>
    <row r="92" spans="3:32" x14ac:dyDescent="0.3">
      <c r="E92" s="33"/>
      <c r="F92" s="63"/>
      <c r="G92" s="4"/>
      <c r="H92" s="4"/>
      <c r="I92" s="4"/>
      <c r="J92" s="4"/>
      <c r="K92" s="4"/>
      <c r="L92" s="5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4"/>
      <c r="AE92" s="66"/>
      <c r="AF92" s="67"/>
    </row>
    <row r="93" spans="3:32" x14ac:dyDescent="0.3">
      <c r="C93" s="3" t="s">
        <v>8</v>
      </c>
      <c r="E93" s="32">
        <f t="shared" ref="E93:AD93" si="7">SUM(E6:E92)</f>
        <v>8380.5</v>
      </c>
      <c r="F93" s="32">
        <f t="shared" si="7"/>
        <v>3858.81</v>
      </c>
      <c r="G93" s="32">
        <f t="shared" si="7"/>
        <v>8000</v>
      </c>
      <c r="H93" s="32">
        <f t="shared" si="7"/>
        <v>183.07</v>
      </c>
      <c r="I93" s="32">
        <f t="shared" si="7"/>
        <v>0</v>
      </c>
      <c r="J93" s="32">
        <f t="shared" si="7"/>
        <v>135.13</v>
      </c>
      <c r="K93" s="32">
        <f t="shared" si="7"/>
        <v>62.3</v>
      </c>
      <c r="L93" s="32">
        <f t="shared" si="7"/>
        <v>8380.5</v>
      </c>
      <c r="M93" s="32">
        <f t="shared" si="7"/>
        <v>1356.25</v>
      </c>
      <c r="N93" s="32">
        <f t="shared" si="7"/>
        <v>0</v>
      </c>
      <c r="O93" s="32">
        <f t="shared" si="7"/>
        <v>96.88</v>
      </c>
      <c r="P93" s="32">
        <f t="shared" si="7"/>
        <v>555.79999999999995</v>
      </c>
      <c r="Q93" s="32">
        <f t="shared" si="7"/>
        <v>0</v>
      </c>
      <c r="R93" s="32">
        <f t="shared" si="7"/>
        <v>619.68999999999994</v>
      </c>
      <c r="S93" s="32">
        <f t="shared" si="7"/>
        <v>349.05</v>
      </c>
      <c r="T93" s="32">
        <f t="shared" si="7"/>
        <v>73.34</v>
      </c>
      <c r="U93" s="32">
        <f t="shared" si="7"/>
        <v>41.84</v>
      </c>
      <c r="V93" s="32">
        <f t="shared" si="7"/>
        <v>397.96</v>
      </c>
      <c r="W93" s="32">
        <f t="shared" si="7"/>
        <v>0</v>
      </c>
      <c r="X93" s="32">
        <f t="shared" si="7"/>
        <v>0</v>
      </c>
      <c r="Y93" s="32">
        <f t="shared" si="7"/>
        <v>200</v>
      </c>
      <c r="Z93" s="32">
        <f t="shared" si="7"/>
        <v>168</v>
      </c>
      <c r="AA93" s="32">
        <f t="shared" si="7"/>
        <v>3858.81</v>
      </c>
      <c r="AB93" s="32">
        <f t="shared" si="7"/>
        <v>0</v>
      </c>
      <c r="AC93" s="32">
        <f t="shared" si="7"/>
        <v>4000</v>
      </c>
      <c r="AD93" s="61">
        <f t="shared" si="7"/>
        <v>222.27999999999997</v>
      </c>
      <c r="AE93" s="4"/>
      <c r="AF93" s="31"/>
    </row>
    <row r="94" spans="3:32" x14ac:dyDescent="0.3">
      <c r="E94" s="30"/>
      <c r="F94" s="31"/>
      <c r="AD94" s="31"/>
      <c r="AF94" s="31"/>
    </row>
    <row r="95" spans="3:32" ht="15" thickBot="1" x14ac:dyDescent="0.35">
      <c r="C95" s="3" t="s">
        <v>99</v>
      </c>
      <c r="E95" s="58" t="s">
        <v>90</v>
      </c>
      <c r="F95" s="58" t="s">
        <v>90</v>
      </c>
      <c r="G95" s="4">
        <f>Budget!H39</f>
        <v>0</v>
      </c>
      <c r="H95" s="58" t="s">
        <v>90</v>
      </c>
      <c r="I95" s="65"/>
      <c r="J95" s="4">
        <f>Budget!H30</f>
        <v>0</v>
      </c>
      <c r="K95" s="49" t="s">
        <v>90</v>
      </c>
      <c r="L95" s="49" t="s">
        <v>90</v>
      </c>
      <c r="M95" s="4">
        <f>Budget!H7</f>
        <v>2325</v>
      </c>
      <c r="N95" s="4">
        <f>Budget!H8</f>
        <v>100</v>
      </c>
      <c r="O95" s="4">
        <f>Budget!H23</f>
        <v>150</v>
      </c>
      <c r="P95" s="4">
        <f>Budget!H10+Budget!H19</f>
        <v>750</v>
      </c>
      <c r="Q95" s="4">
        <f>Budget!H12</f>
        <v>500</v>
      </c>
      <c r="R95" s="4">
        <f>Budget!H20</f>
        <v>1000</v>
      </c>
      <c r="S95" s="4">
        <f>Budget!H13+Budget!H14+Budget!H15</f>
        <v>411</v>
      </c>
      <c r="T95" s="4">
        <f>Budget!H22</f>
        <v>1000</v>
      </c>
      <c r="U95" s="4"/>
      <c r="V95" s="4">
        <f>Budget!H11</f>
        <v>1000</v>
      </c>
      <c r="W95" s="4">
        <f>Budget!H21</f>
        <v>300</v>
      </c>
      <c r="X95" s="4">
        <f>Budget!H24</f>
        <v>1000</v>
      </c>
      <c r="Y95" s="4">
        <f>Budget!H17+Budget!H18+Budget!H16</f>
        <v>522</v>
      </c>
      <c r="Z95" s="4">
        <f>Budget!H9</f>
        <v>500</v>
      </c>
      <c r="AA95" s="49" t="s">
        <v>90</v>
      </c>
      <c r="AB95" s="49"/>
      <c r="AC95" s="49" t="s">
        <v>90</v>
      </c>
      <c r="AD95" s="50" t="s">
        <v>90</v>
      </c>
      <c r="AF95" s="31"/>
    </row>
    <row r="96" spans="3:32" ht="15" thickTop="1" x14ac:dyDescent="0.3">
      <c r="E96" s="30"/>
      <c r="F96" s="31"/>
      <c r="K96" s="51"/>
      <c r="L96" s="51"/>
      <c r="AA96" s="51"/>
      <c r="AB96" s="51"/>
      <c r="AC96" s="51"/>
      <c r="AD96" s="52"/>
      <c r="AF96" s="31"/>
    </row>
    <row r="97" spans="3:32" ht="15" thickBot="1" x14ac:dyDescent="0.35">
      <c r="C97" s="3" t="s">
        <v>34</v>
      </c>
      <c r="E97" s="58" t="s">
        <v>90</v>
      </c>
      <c r="F97" s="58" t="s">
        <v>90</v>
      </c>
      <c r="G97" s="36">
        <f t="shared" ref="G97:J97" si="8">G93-G95</f>
        <v>8000</v>
      </c>
      <c r="H97" s="58"/>
      <c r="I97" s="58"/>
      <c r="J97" s="36">
        <f t="shared" si="8"/>
        <v>135.13</v>
      </c>
      <c r="K97" s="53"/>
      <c r="L97" s="53"/>
      <c r="M97" s="57">
        <f>M95-M93</f>
        <v>968.75</v>
      </c>
      <c r="N97" s="57">
        <f t="shared" ref="N97:Z97" si="9">N95-N93</f>
        <v>100</v>
      </c>
      <c r="O97" s="57">
        <f t="shared" si="9"/>
        <v>53.120000000000005</v>
      </c>
      <c r="P97" s="57">
        <f t="shared" si="9"/>
        <v>194.20000000000005</v>
      </c>
      <c r="Q97" s="57">
        <f t="shared" si="9"/>
        <v>500</v>
      </c>
      <c r="R97" s="57">
        <f t="shared" si="9"/>
        <v>380.31000000000006</v>
      </c>
      <c r="S97" s="57">
        <f t="shared" si="9"/>
        <v>61.949999999999989</v>
      </c>
      <c r="T97" s="57">
        <f t="shared" si="9"/>
        <v>926.66</v>
      </c>
      <c r="U97" s="57"/>
      <c r="V97" s="57">
        <f t="shared" si="9"/>
        <v>602.04</v>
      </c>
      <c r="W97" s="57">
        <f t="shared" si="9"/>
        <v>300</v>
      </c>
      <c r="X97" s="57">
        <f t="shared" si="9"/>
        <v>1000</v>
      </c>
      <c r="Y97" s="57">
        <f t="shared" si="9"/>
        <v>322</v>
      </c>
      <c r="Z97" s="57">
        <f t="shared" si="9"/>
        <v>332</v>
      </c>
      <c r="AA97" s="53"/>
      <c r="AB97" s="53"/>
      <c r="AC97" s="53"/>
      <c r="AD97" s="53"/>
      <c r="AE97" s="47"/>
      <c r="AF97" s="48"/>
    </row>
    <row r="98" spans="3:32" ht="15" thickTop="1" x14ac:dyDescent="0.3"/>
    <row r="100" spans="3:32" x14ac:dyDescent="0.3">
      <c r="C100" s="3" t="s">
        <v>58</v>
      </c>
      <c r="E100" s="4">
        <f>E93-SUM(G93:K93)</f>
        <v>0</v>
      </c>
    </row>
    <row r="101" spans="3:32" x14ac:dyDescent="0.3">
      <c r="C101" s="3" t="s">
        <v>57</v>
      </c>
      <c r="E101" s="4">
        <f>F93-SUM(M93:Z93)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111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153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D11" sqref="D11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128</v>
      </c>
      <c r="B5" s="39" t="s">
        <v>72</v>
      </c>
      <c r="D5" s="4">
        <v>7.87</v>
      </c>
      <c r="F5" s="4">
        <f t="shared" ref="F5:F16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145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A8" s="39" t="s">
        <v>159</v>
      </c>
      <c r="B8" s="39" t="s">
        <v>72</v>
      </c>
      <c r="C8" s="41"/>
      <c r="D8" s="42">
        <v>11.37</v>
      </c>
      <c r="E8" s="42"/>
      <c r="F8" s="4">
        <f t="shared" si="0"/>
        <v>11.37</v>
      </c>
    </row>
    <row r="9" spans="1:7" x14ac:dyDescent="0.3">
      <c r="A9" s="39" t="s">
        <v>174</v>
      </c>
      <c r="B9" s="39" t="s">
        <v>72</v>
      </c>
      <c r="C9" s="41"/>
      <c r="D9" s="42">
        <v>12.05</v>
      </c>
      <c r="E9" s="42"/>
      <c r="F9" s="4">
        <f t="shared" si="0"/>
        <v>12.05</v>
      </c>
    </row>
    <row r="10" spans="1:7" x14ac:dyDescent="0.3">
      <c r="A10" s="39" t="s">
        <v>176</v>
      </c>
      <c r="B10" s="39" t="s">
        <v>72</v>
      </c>
      <c r="C10" s="41"/>
      <c r="D10" s="42">
        <v>11.67</v>
      </c>
      <c r="E10" s="42"/>
      <c r="F10" s="4">
        <f t="shared" si="0"/>
        <v>11.67</v>
      </c>
    </row>
    <row r="11" spans="1:7" x14ac:dyDescent="0.3">
      <c r="C11" s="41"/>
      <c r="D11" s="42"/>
      <c r="E11" s="42"/>
      <c r="F11" s="4">
        <f t="shared" si="0"/>
        <v>0</v>
      </c>
    </row>
    <row r="12" spans="1:7" x14ac:dyDescent="0.3">
      <c r="C12" s="41"/>
      <c r="D12" s="42"/>
      <c r="E12" s="42"/>
      <c r="F12" s="4">
        <f t="shared" si="0"/>
        <v>0</v>
      </c>
    </row>
    <row r="13" spans="1:7" x14ac:dyDescent="0.3">
      <c r="C13" s="41"/>
      <c r="D13" s="42"/>
      <c r="E13" s="42"/>
      <c r="F13" s="4">
        <f t="shared" si="0"/>
        <v>0</v>
      </c>
    </row>
    <row r="14" spans="1:7" x14ac:dyDescent="0.3">
      <c r="C14" s="41"/>
      <c r="D14" s="42"/>
      <c r="E14" s="42"/>
      <c r="F14" s="4">
        <f t="shared" si="0"/>
        <v>0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62.3</v>
      </c>
      <c r="E18" s="18">
        <f>SUM(E5:E17)</f>
        <v>0</v>
      </c>
      <c r="F18" s="18">
        <f>SUM(F5:F17)+E15</f>
        <v>62.3</v>
      </c>
      <c r="G18" s="18">
        <f>G4+D18-E18</f>
        <v>10142.09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Garton on the Wolds Parish Council Clerk</cp:lastModifiedBy>
  <cp:revision/>
  <cp:lastPrinted>2023-08-03T13:40:43Z</cp:lastPrinted>
  <dcterms:created xsi:type="dcterms:W3CDTF">2011-06-26T08:01:14Z</dcterms:created>
  <dcterms:modified xsi:type="dcterms:W3CDTF">2023-11-01T18:35:38Z</dcterms:modified>
  <cp:category/>
  <cp:contentStatus/>
</cp:coreProperties>
</file>