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ffice\Dropbox\GOTW\Finance\Monthly Finance Spread Sheets\2024\"/>
    </mc:Choice>
  </mc:AlternateContent>
  <xr:revisionPtr revIDLastSave="0" documentId="13_ncr:1_{081D03DF-84F2-453D-8294-BD4841163CC3}" xr6:coauthVersionLast="47" xr6:coauthVersionMax="47" xr10:uidLastSave="{00000000-0000-0000-0000-000000000000}"/>
  <bookViews>
    <workbookView xWindow="-108" yWindow="-108" windowWidth="23256" windowHeight="12456" tabRatio="459" activeTab="1" xr2:uid="{00000000-000D-0000-FFFF-FFFF00000000}"/>
  </bookViews>
  <sheets>
    <sheet name="Full Reconciliation" sheetId="9" r:id="rId1"/>
    <sheet name="Budget Comparison" sheetId="3" r:id="rId2"/>
    <sheet name="Cash book" sheetId="15" r:id="rId3"/>
    <sheet name="Sheet2" sheetId="18" r:id="rId4"/>
    <sheet name="Working out sheet" sheetId="17" r:id="rId5"/>
    <sheet name="Budget" sheetId="13" r:id="rId6"/>
    <sheet name="Savings Account" sheetId="16" r:id="rId7"/>
    <sheet name="Sheet1" sheetId="14" r:id="rId8"/>
  </sheets>
  <externalReferences>
    <externalReference r:id="rId9"/>
  </externalReferences>
  <definedNames>
    <definedName name="_xlnm.Print_Area" localSheetId="1">'Budget Comparison'!$A$1:$J$37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3" l="1"/>
  <c r="B17" i="3"/>
  <c r="Z101" i="15"/>
  <c r="AA101" i="15"/>
  <c r="N103" i="15"/>
  <c r="C11" i="9"/>
  <c r="B11" i="9"/>
  <c r="AG15" i="15"/>
  <c r="AG13" i="15"/>
  <c r="L11" i="15"/>
  <c r="AB11" i="15"/>
  <c r="AB18" i="15"/>
  <c r="AG11" i="15"/>
  <c r="V101" i="15"/>
  <c r="N101" i="15"/>
  <c r="N99" i="15"/>
  <c r="L7" i="15"/>
  <c r="L36" i="15"/>
  <c r="L31" i="15"/>
  <c r="L32" i="15"/>
  <c r="L25" i="15"/>
  <c r="D17" i="3"/>
  <c r="H26" i="3"/>
  <c r="H18" i="3"/>
  <c r="H17" i="3"/>
  <c r="D26" i="3"/>
  <c r="D18" i="3"/>
  <c r="F19" i="16"/>
  <c r="F5" i="16"/>
  <c r="F17" i="16"/>
  <c r="AB68" i="15" l="1"/>
  <c r="L68" i="15"/>
  <c r="AB66" i="15" l="1"/>
  <c r="AB64" i="15" l="1"/>
  <c r="L46" i="15" l="1"/>
  <c r="AB53" i="15" l="1"/>
  <c r="L51" i="15" l="1"/>
  <c r="L52" i="15"/>
  <c r="AB46" i="15"/>
  <c r="L30" i="15" l="1"/>
  <c r="L35" i="15"/>
  <c r="AB36" i="15" l="1"/>
  <c r="AB35" i="15"/>
  <c r="AB22" i="15"/>
  <c r="AB34" i="15"/>
  <c r="AB30" i="15"/>
  <c r="H29" i="3"/>
  <c r="D29" i="3" s="1"/>
  <c r="H25" i="13"/>
  <c r="AG6" i="15" l="1"/>
  <c r="AG7" i="15" s="1"/>
  <c r="AG8" i="15" s="1"/>
  <c r="AG9" i="15" s="1"/>
  <c r="AG10" i="15" s="1"/>
  <c r="AG12" i="15" s="1"/>
  <c r="AG14" i="15" s="1"/>
  <c r="AG16" i="15" s="1"/>
  <c r="L22" i="15"/>
  <c r="L18" i="15"/>
  <c r="L13" i="15"/>
  <c r="AB25" i="15"/>
  <c r="AB73" i="15"/>
  <c r="AB74" i="15"/>
  <c r="AB75" i="15"/>
  <c r="C14" i="9"/>
  <c r="L67" i="15"/>
  <c r="L69" i="15"/>
  <c r="L70" i="15"/>
  <c r="L71" i="15"/>
  <c r="L72" i="15"/>
  <c r="L73" i="15"/>
  <c r="AB61" i="15"/>
  <c r="AB62" i="15"/>
  <c r="AB63" i="15"/>
  <c r="AB65" i="15"/>
  <c r="AB67" i="15"/>
  <c r="AB69" i="15"/>
  <c r="AB70" i="15"/>
  <c r="AB71" i="15"/>
  <c r="AB72" i="15"/>
  <c r="L62" i="15"/>
  <c r="L63" i="15"/>
  <c r="L65" i="15"/>
  <c r="L58" i="15"/>
  <c r="L59" i="15"/>
  <c r="L60" i="15"/>
  <c r="L61" i="15"/>
  <c r="AB57" i="15"/>
  <c r="AB58" i="15"/>
  <c r="AB59" i="15"/>
  <c r="AB60" i="15"/>
  <c r="AB50" i="15"/>
  <c r="AB51" i="15"/>
  <c r="AB52" i="15"/>
  <c r="AB54" i="15"/>
  <c r="AB55" i="15"/>
  <c r="AB56" i="15"/>
  <c r="AB47" i="15"/>
  <c r="AB48" i="15"/>
  <c r="AB49" i="15"/>
  <c r="AB45" i="15"/>
  <c r="AB42" i="15" l="1"/>
  <c r="AB43" i="15"/>
  <c r="L41" i="15"/>
  <c r="L42" i="15"/>
  <c r="L43" i="15"/>
  <c r="L44" i="15"/>
  <c r="AB40" i="15"/>
  <c r="AB41" i="15"/>
  <c r="AB44" i="15"/>
  <c r="L40" i="15" l="1"/>
  <c r="AB39" i="15"/>
  <c r="AB38" i="15"/>
  <c r="AB37" i="15"/>
  <c r="L27" i="15" l="1"/>
  <c r="L28" i="15"/>
  <c r="AB29" i="15"/>
  <c r="AB31" i="15"/>
  <c r="AB32" i="15"/>
  <c r="AB33" i="15"/>
  <c r="AB23" i="15"/>
  <c r="AB24" i="15"/>
  <c r="AB26" i="15"/>
  <c r="AB27" i="15"/>
  <c r="AB28" i="15"/>
  <c r="AB15" i="15" l="1"/>
  <c r="AB16" i="15"/>
  <c r="AB17" i="15"/>
  <c r="AB19" i="15"/>
  <c r="AB20" i="15"/>
  <c r="AB21" i="15"/>
  <c r="AB7" i="15"/>
  <c r="L8" i="15"/>
  <c r="L9" i="15"/>
  <c r="L10" i="15"/>
  <c r="L12" i="15"/>
  <c r="L14" i="15"/>
  <c r="L86" i="15" l="1"/>
  <c r="L76" i="15"/>
  <c r="L77" i="15"/>
  <c r="L78" i="15" l="1"/>
  <c r="L79" i="15"/>
  <c r="L80" i="15"/>
  <c r="L81" i="15"/>
  <c r="L82" i="15"/>
  <c r="L48" i="15" l="1"/>
  <c r="L49" i="15"/>
  <c r="L45" i="15"/>
  <c r="L47" i="15"/>
  <c r="V99" i="15"/>
  <c r="B29" i="3" s="1"/>
  <c r="L20" i="15"/>
  <c r="L21" i="15"/>
  <c r="F29" i="3" l="1"/>
  <c r="AB13" i="15"/>
  <c r="AC99" i="15" l="1"/>
  <c r="L85" i="15"/>
  <c r="F16" i="16"/>
  <c r="F15" i="16"/>
  <c r="L75" i="15"/>
  <c r="H99" i="15" l="1"/>
  <c r="AD99" i="15"/>
  <c r="AE99" i="15"/>
  <c r="I99" i="15"/>
  <c r="F14" i="16" l="1"/>
  <c r="F13" i="16"/>
  <c r="F12" i="16" l="1"/>
  <c r="L50" i="15" l="1"/>
  <c r="F10" i="16"/>
  <c r="F9" i="16" l="1"/>
  <c r="L38" i="15"/>
  <c r="L39" i="15"/>
  <c r="F8" i="16" l="1"/>
  <c r="L29" i="15"/>
  <c r="L33" i="15"/>
  <c r="L34" i="15"/>
  <c r="L92" i="15" l="1"/>
  <c r="L93" i="15"/>
  <c r="L94" i="15"/>
  <c r="L95" i="15"/>
  <c r="F7" i="16"/>
  <c r="F6" i="16"/>
  <c r="L23" i="15"/>
  <c r="L24" i="15"/>
  <c r="L26" i="15"/>
  <c r="AB10" i="15" l="1"/>
  <c r="AB12" i="15"/>
  <c r="AB14" i="15"/>
  <c r="H19" i="3" l="1"/>
  <c r="H28" i="3"/>
  <c r="D28" i="3" s="1"/>
  <c r="H27" i="3"/>
  <c r="D27" i="3" s="1"/>
  <c r="H25" i="3"/>
  <c r="H24" i="3"/>
  <c r="H23" i="3"/>
  <c r="H22" i="3"/>
  <c r="H21" i="3"/>
  <c r="H20" i="3"/>
  <c r="H16" i="3"/>
  <c r="H15" i="3"/>
  <c r="H7" i="3"/>
  <c r="H30" i="3" l="1"/>
  <c r="O99" i="15" l="1"/>
  <c r="P99" i="15"/>
  <c r="Q99" i="15"/>
  <c r="R99" i="15"/>
  <c r="S99" i="15"/>
  <c r="T99" i="15"/>
  <c r="U99" i="15"/>
  <c r="W99" i="15"/>
  <c r="X99" i="15"/>
  <c r="Y99" i="15"/>
  <c r="B28" i="3" s="1"/>
  <c r="F28" i="3" s="1"/>
  <c r="Z99" i="15"/>
  <c r="AA99" i="15"/>
  <c r="M99" i="15"/>
  <c r="J99" i="15"/>
  <c r="K99" i="15"/>
  <c r="B30" i="9" s="1"/>
  <c r="G99" i="15"/>
  <c r="F99" i="15"/>
  <c r="E99" i="15"/>
  <c r="B23" i="9" l="1"/>
  <c r="B22" i="9"/>
  <c r="C24" i="9" l="1"/>
  <c r="C16" i="9"/>
  <c r="L91" i="15" l="1"/>
  <c r="B8" i="3" l="1"/>
  <c r="B34" i="3"/>
  <c r="B16" i="3"/>
  <c r="L87" i="15" l="1"/>
  <c r="L88" i="15"/>
  <c r="L89" i="15"/>
  <c r="L90" i="15"/>
  <c r="B22" i="3" l="1"/>
  <c r="B26" i="3"/>
  <c r="F26" i="3" s="1"/>
  <c r="B27" i="3"/>
  <c r="F27" i="3" s="1"/>
  <c r="L74" i="15" l="1"/>
  <c r="L83" i="15"/>
  <c r="L84" i="15"/>
  <c r="L15" i="15" l="1"/>
  <c r="L16" i="15"/>
  <c r="L17" i="15"/>
  <c r="L19" i="15"/>
  <c r="L37" i="15"/>
  <c r="L54" i="15"/>
  <c r="L55" i="15"/>
  <c r="L56" i="15"/>
  <c r="L57" i="15"/>
  <c r="P101" i="15" l="1"/>
  <c r="Y101" i="15" l="1"/>
  <c r="Y103" i="15" s="1"/>
  <c r="Z103" i="15"/>
  <c r="T101" i="15"/>
  <c r="W101" i="15"/>
  <c r="Q101" i="15"/>
  <c r="Q103" i="15" s="1"/>
  <c r="S101" i="15"/>
  <c r="X101" i="15"/>
  <c r="X103" i="15" s="1"/>
  <c r="R101" i="15"/>
  <c r="R103" i="15" s="1"/>
  <c r="L6" i="15" l="1"/>
  <c r="AB8" i="15"/>
  <c r="AB9" i="15"/>
  <c r="S103" i="15"/>
  <c r="T103" i="15"/>
  <c r="B20" i="3"/>
  <c r="W103" i="15"/>
  <c r="AB6" i="15"/>
  <c r="L99" i="15" l="1"/>
  <c r="AF6" i="15"/>
  <c r="AF7" i="15" s="1"/>
  <c r="AF8" i="15" s="1"/>
  <c r="AF9" i="15" s="1"/>
  <c r="AF10" i="15" s="1"/>
  <c r="AB99" i="15"/>
  <c r="U101" i="15"/>
  <c r="U103" i="15" s="1"/>
  <c r="D23" i="3"/>
  <c r="B23" i="3"/>
  <c r="B28" i="9"/>
  <c r="C31" i="9" s="1"/>
  <c r="C33" i="9" s="1"/>
  <c r="E19" i="16"/>
  <c r="D19" i="16"/>
  <c r="G19" i="16" s="1"/>
  <c r="C19" i="16"/>
  <c r="H31" i="13"/>
  <c r="AF12" i="15" l="1"/>
  <c r="AF13" i="15" s="1"/>
  <c r="AF14" i="15" s="1"/>
  <c r="AF11" i="15"/>
  <c r="H34" i="13"/>
  <c r="F23" i="3"/>
  <c r="AF15" i="15" l="1"/>
  <c r="AF16" i="15" s="1"/>
  <c r="J101" i="15"/>
  <c r="P103" i="15"/>
  <c r="O101" i="15"/>
  <c r="O103" i="15" s="1"/>
  <c r="M101" i="15"/>
  <c r="G101" i="15"/>
  <c r="B19" i="3"/>
  <c r="D20" i="3" l="1"/>
  <c r="F20" i="3" s="1"/>
  <c r="AA103" i="15"/>
  <c r="J103" i="15"/>
  <c r="B21" i="3" l="1"/>
  <c r="B9" i="3"/>
  <c r="B24" i="3"/>
  <c r="B25" i="3"/>
  <c r="B18" i="3"/>
  <c r="D21" i="3" l="1"/>
  <c r="D16" i="3"/>
  <c r="D22" i="3"/>
  <c r="D25" i="3"/>
  <c r="D24" i="3"/>
  <c r="D19" i="3"/>
  <c r="H12" i="3" l="1"/>
  <c r="H32" i="3" s="1"/>
  <c r="H36" i="3" s="1"/>
  <c r="F16" i="3"/>
  <c r="F24" i="3"/>
  <c r="F25" i="3"/>
  <c r="F18" i="3"/>
  <c r="F19" i="3"/>
  <c r="F22" i="3"/>
  <c r="D12" i="3" l="1"/>
  <c r="D32" i="3" s="1"/>
  <c r="F21" i="3"/>
  <c r="E107" i="15" l="1"/>
  <c r="B15" i="3"/>
  <c r="B30" i="3" s="1"/>
  <c r="M103" i="15"/>
  <c r="D15" i="3"/>
  <c r="F30" i="3" l="1"/>
  <c r="F15" i="3"/>
  <c r="B39" i="3"/>
  <c r="B7" i="3"/>
  <c r="B12" i="3" s="1"/>
  <c r="B32" i="3" s="1"/>
  <c r="G103" i="15"/>
  <c r="B36" i="3" l="1"/>
  <c r="F32" i="3"/>
  <c r="E106" i="15"/>
  <c r="F12" i="3"/>
</calcChain>
</file>

<file path=xl/sharedStrings.xml><?xml version="1.0" encoding="utf-8"?>
<sst xmlns="http://schemas.openxmlformats.org/spreadsheetml/2006/main" count="215" uniqueCount="147">
  <si>
    <t>£</t>
  </si>
  <si>
    <t xml:space="preserve">Current Account  </t>
  </si>
  <si>
    <t>Plus outstanding receipts</t>
  </si>
  <si>
    <r>
      <rPr>
        <u/>
        <sz val="12"/>
        <rFont val="Calibri"/>
        <family val="2"/>
        <scheme val="minor"/>
      </rPr>
      <t>Less</t>
    </r>
    <r>
      <rPr>
        <sz val="12"/>
        <rFont val="Calibri"/>
        <family val="2"/>
        <scheme val="minor"/>
      </rPr>
      <t xml:space="preserve"> unpresented cheques / payments </t>
    </r>
  </si>
  <si>
    <t>Bank Control Accounts</t>
  </si>
  <si>
    <r>
      <rPr>
        <u/>
        <sz val="12"/>
        <color theme="1"/>
        <rFont val="Calibri"/>
        <family val="2"/>
        <scheme val="minor"/>
      </rPr>
      <t>Plus</t>
    </r>
    <r>
      <rPr>
        <sz val="12"/>
        <color theme="1"/>
        <rFont val="Calibri"/>
        <family val="2"/>
        <scheme val="minor"/>
      </rPr>
      <t xml:space="preserve"> Receipts </t>
    </r>
  </si>
  <si>
    <t xml:space="preserve">                      Closing Balance per Cash Book </t>
  </si>
  <si>
    <t xml:space="preserve">Income and Expenditure account </t>
  </si>
  <si>
    <t>Actual</t>
  </si>
  <si>
    <t>Vs YTD</t>
  </si>
  <si>
    <t>Annual</t>
  </si>
  <si>
    <t xml:space="preserve"> </t>
  </si>
  <si>
    <t>Budget</t>
  </si>
  <si>
    <t>(Pro Rata)</t>
  </si>
  <si>
    <t>Income</t>
  </si>
  <si>
    <t>Precept</t>
  </si>
  <si>
    <t>Other Receipts ( Including VAT)</t>
  </si>
  <si>
    <t>Grant</t>
  </si>
  <si>
    <t>Total Income</t>
  </si>
  <si>
    <t>Expenditure</t>
  </si>
  <si>
    <t>Clerks Salary  (including PAYE)</t>
  </si>
  <si>
    <t>Clerks Expenses</t>
  </si>
  <si>
    <t>Training</t>
  </si>
  <si>
    <t>Legal and Professional fees</t>
  </si>
  <si>
    <t xml:space="preserve">Maintenance Costs </t>
  </si>
  <si>
    <t>Insurance</t>
  </si>
  <si>
    <t>Subscriptions</t>
  </si>
  <si>
    <t>Section 137</t>
  </si>
  <si>
    <t>Net Income Less Expenses</t>
  </si>
  <si>
    <t>Opening Bank Balance</t>
  </si>
  <si>
    <t>Closing Bank Balance</t>
  </si>
  <si>
    <t>Check Digit</t>
  </si>
  <si>
    <t>Receipts</t>
  </si>
  <si>
    <t>Total</t>
  </si>
  <si>
    <t>Residual</t>
  </si>
  <si>
    <t>Details</t>
  </si>
  <si>
    <t>Subs</t>
  </si>
  <si>
    <t>Clerks Salary</t>
  </si>
  <si>
    <t>VAT</t>
  </si>
  <si>
    <t>Net Budget to maintain bank balance</t>
  </si>
  <si>
    <t>CASH BOOK</t>
  </si>
  <si>
    <t>Date</t>
  </si>
  <si>
    <t>Ref</t>
  </si>
  <si>
    <t>Receipt</t>
  </si>
  <si>
    <t>Payment</t>
  </si>
  <si>
    <t>Payments</t>
  </si>
  <si>
    <t>Grants/donations</t>
  </si>
  <si>
    <t>Clerk's salary</t>
  </si>
  <si>
    <t>Admin</t>
  </si>
  <si>
    <t>S137</t>
  </si>
  <si>
    <t>Maint</t>
  </si>
  <si>
    <t>Leg/Prof</t>
  </si>
  <si>
    <t>Payment Type</t>
  </si>
  <si>
    <t>Maintenance</t>
  </si>
  <si>
    <t>VAT repay</t>
  </si>
  <si>
    <t>Clerk's exp</t>
  </si>
  <si>
    <t>Payment Check</t>
  </si>
  <si>
    <t>Receipt Check</t>
  </si>
  <si>
    <t>Vat Paid</t>
  </si>
  <si>
    <t>Projects</t>
  </si>
  <si>
    <t>ERNLLCA subscription</t>
  </si>
  <si>
    <t>CPRE subscription</t>
  </si>
  <si>
    <t>SLCC subscription (half only)</t>
  </si>
  <si>
    <t>Grants / donations</t>
  </si>
  <si>
    <t>Audit fees</t>
  </si>
  <si>
    <t xml:space="preserve">Projects </t>
  </si>
  <si>
    <t>Capital expenditure</t>
  </si>
  <si>
    <t>Garton on the Wolds</t>
  </si>
  <si>
    <t>General Savings Account</t>
  </si>
  <si>
    <t>Interest</t>
  </si>
  <si>
    <t>A/C Balance</t>
  </si>
  <si>
    <t>Garton on the Wolds Parish Council</t>
  </si>
  <si>
    <t xml:space="preserve">                                                                         Closing Balance </t>
  </si>
  <si>
    <r>
      <rPr>
        <b/>
        <sz val="12"/>
        <color theme="1"/>
        <rFont val="Calibri"/>
        <family val="2"/>
        <scheme val="minor"/>
      </rPr>
      <t>Savings Account</t>
    </r>
    <r>
      <rPr>
        <sz val="12"/>
        <color theme="1"/>
        <rFont val="Calibri"/>
        <family val="2"/>
        <scheme val="minor"/>
      </rPr>
      <t xml:space="preserve"> </t>
    </r>
  </si>
  <si>
    <t>Cash Book</t>
  </si>
  <si>
    <t>Projects fund</t>
  </si>
  <si>
    <t>Less transfer to current account</t>
  </si>
  <si>
    <t>Plus interest</t>
  </si>
  <si>
    <t xml:space="preserve">                    Closing Balance - Savings Funds </t>
  </si>
  <si>
    <t xml:space="preserve">                                                          Closing Balance </t>
  </si>
  <si>
    <t>Administration</t>
  </si>
  <si>
    <t>Outdoor spaces</t>
  </si>
  <si>
    <t>Out Spac</t>
  </si>
  <si>
    <t>Accounts</t>
  </si>
  <si>
    <t xml:space="preserve">Current </t>
  </si>
  <si>
    <t>Savings</t>
  </si>
  <si>
    <t>Transfers</t>
  </si>
  <si>
    <t>N/A</t>
  </si>
  <si>
    <t>Account  Transfers</t>
  </si>
  <si>
    <t>GARTON ON THE WOLDS PARISH COUNCIL</t>
  </si>
  <si>
    <t>Donations</t>
  </si>
  <si>
    <t>Cap Exp</t>
  </si>
  <si>
    <t>Other</t>
  </si>
  <si>
    <t>U/R VAT</t>
  </si>
  <si>
    <t>Less Payments</t>
  </si>
  <si>
    <t>Utilities</t>
  </si>
  <si>
    <t>31st May</t>
  </si>
  <si>
    <t>Less transfers to savings account</t>
  </si>
  <si>
    <t>28th April</t>
  </si>
  <si>
    <t>30th June</t>
  </si>
  <si>
    <t>Opening Balance 1st April 2023</t>
  </si>
  <si>
    <t>31st July</t>
  </si>
  <si>
    <t>|</t>
  </si>
  <si>
    <t>31st August</t>
  </si>
  <si>
    <t>30th September</t>
  </si>
  <si>
    <t>19th October</t>
  </si>
  <si>
    <t>30th November</t>
  </si>
  <si>
    <t>31st October</t>
  </si>
  <si>
    <t>Transfer from current account</t>
  </si>
  <si>
    <t>29th December</t>
  </si>
  <si>
    <t>31st January</t>
  </si>
  <si>
    <t>29th February</t>
  </si>
  <si>
    <t>28th March</t>
  </si>
  <si>
    <t>Full Bank Reconciliation 30th April 2024</t>
  </si>
  <si>
    <t>1 month to 30th April 2024</t>
  </si>
  <si>
    <t>1 month</t>
  </si>
  <si>
    <t>Legal and professional fees (inc payroll services)</t>
  </si>
  <si>
    <t>Electricity</t>
  </si>
  <si>
    <t>Clerk's WFH allowance</t>
  </si>
  <si>
    <t>Suggested precept for 2024/25</t>
  </si>
  <si>
    <t xml:space="preserve">Clerk's WFH </t>
  </si>
  <si>
    <t>Balance per Bank Statement 31st March</t>
  </si>
  <si>
    <t>Less transfers to current account</t>
  </si>
  <si>
    <t>Plus outstanding transfers from savings account</t>
  </si>
  <si>
    <t>3rd April</t>
  </si>
  <si>
    <t>Driffield School</t>
  </si>
  <si>
    <t>Online</t>
  </si>
  <si>
    <t>4th April</t>
  </si>
  <si>
    <t>Catherine Simpson</t>
  </si>
  <si>
    <t>8th April</t>
  </si>
  <si>
    <t>Npower</t>
  </si>
  <si>
    <t>9th April</t>
  </si>
  <si>
    <t>Streetmaster</t>
  </si>
  <si>
    <t>11th April</t>
  </si>
  <si>
    <t>15th April</t>
  </si>
  <si>
    <t>ERNLLCA</t>
  </si>
  <si>
    <t>Kaye Middleton</t>
  </si>
  <si>
    <t xml:space="preserve">23rd April </t>
  </si>
  <si>
    <t>Transfer</t>
  </si>
  <si>
    <t>ERYC</t>
  </si>
  <si>
    <t>25th April</t>
  </si>
  <si>
    <t>Craig Duncan</t>
  </si>
  <si>
    <t>30th April</t>
  </si>
  <si>
    <t>Direct credit</t>
  </si>
  <si>
    <t>Opening Balance 1st April 2024</t>
  </si>
  <si>
    <t>Budget 2024/25</t>
  </si>
  <si>
    <t>Budget for 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</si>
</sst>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;[Red]\(#,##0\)"/>
    <numFmt numFmtId="165" formatCode="#,##0.00;[Red]\(#,##0.00\)"/>
    <numFmt numFmtId="166" formatCode="&quot;£&quot;#,##0.00"/>
    <numFmt numFmtId="167" formatCode="&quot;£&quot;#,##0"/>
    <numFmt numFmtId="168" formatCode="0.00_ ;[Red]\-0.00\ 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2" fontId="0" fillId="0" borderId="0" xfId="0" applyNumberFormat="1"/>
    <xf numFmtId="0" fontId="0" fillId="0" borderId="4" xfId="0" applyBorder="1"/>
    <xf numFmtId="0" fontId="3" fillId="0" borderId="0" xfId="0" applyFont="1"/>
    <xf numFmtId="0" fontId="1" fillId="0" borderId="0" xfId="0" applyFont="1" applyAlignment="1">
      <alignment horizontal="left"/>
    </xf>
    <xf numFmtId="0" fontId="0" fillId="0" borderId="1" xfId="0" applyBorder="1"/>
    <xf numFmtId="164" fontId="0" fillId="0" borderId="0" xfId="0" applyNumberFormat="1"/>
    <xf numFmtId="0" fontId="4" fillId="0" borderId="0" xfId="0" applyFont="1"/>
    <xf numFmtId="164" fontId="0" fillId="0" borderId="3" xfId="0" applyNumberFormat="1" applyBorder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164" fontId="0" fillId="0" borderId="2" xfId="0" applyNumberFormat="1" applyBorder="1"/>
    <xf numFmtId="0" fontId="5" fillId="0" borderId="0" xfId="0" applyFont="1"/>
    <xf numFmtId="164" fontId="0" fillId="0" borderId="0" xfId="0" applyNumberFormat="1" applyAlignment="1">
      <alignment horizontal="center"/>
    </xf>
    <xf numFmtId="164" fontId="0" fillId="0" borderId="1" xfId="0" applyNumberFormat="1" applyBorder="1"/>
    <xf numFmtId="2" fontId="0" fillId="0" borderId="1" xfId="0" applyNumberFormat="1" applyBorder="1"/>
    <xf numFmtId="166" fontId="0" fillId="0" borderId="1" xfId="0" applyNumberFormat="1" applyBorder="1"/>
    <xf numFmtId="167" fontId="0" fillId="0" borderId="6" xfId="0" applyNumberFormat="1" applyBorder="1" applyAlignment="1">
      <alignment horizontal="right"/>
    </xf>
    <xf numFmtId="165" fontId="1" fillId="0" borderId="2" xfId="0" applyNumberFormat="1" applyFont="1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166" fontId="0" fillId="0" borderId="0" xfId="0" applyNumberFormat="1"/>
    <xf numFmtId="166" fontId="0" fillId="0" borderId="0" xfId="0" applyNumberFormat="1" applyAlignment="1">
      <alignment horizontal="center"/>
    </xf>
    <xf numFmtId="166" fontId="1" fillId="0" borderId="0" xfId="0" applyNumberFormat="1" applyFont="1"/>
    <xf numFmtId="0" fontId="0" fillId="0" borderId="5" xfId="0" applyBorder="1"/>
    <xf numFmtId="0" fontId="0" fillId="0" borderId="8" xfId="0" applyBorder="1"/>
    <xf numFmtId="0" fontId="0" fillId="0" borderId="10" xfId="0" applyBorder="1"/>
    <xf numFmtId="2" fontId="0" fillId="0" borderId="5" xfId="0" applyNumberFormat="1" applyBorder="1"/>
    <xf numFmtId="2" fontId="0" fillId="0" borderId="8" xfId="0" applyNumberFormat="1" applyBorder="1"/>
    <xf numFmtId="2" fontId="0" fillId="0" borderId="10" xfId="0" applyNumberFormat="1" applyBorder="1"/>
    <xf numFmtId="165" fontId="0" fillId="0" borderId="0" xfId="0" applyNumberFormat="1"/>
    <xf numFmtId="168" fontId="0" fillId="0" borderId="7" xfId="0" applyNumberFormat="1" applyBorder="1"/>
    <xf numFmtId="49" fontId="4" fillId="0" borderId="0" xfId="0" applyNumberFormat="1" applyFont="1"/>
    <xf numFmtId="49" fontId="14" fillId="0" borderId="0" xfId="0" applyNumberFormat="1" applyFont="1"/>
    <xf numFmtId="49" fontId="0" fillId="0" borderId="0" xfId="0" applyNumberFormat="1"/>
    <xf numFmtId="2" fontId="1" fillId="0" borderId="0" xfId="0" applyNumberFormat="1" applyFont="1" applyAlignment="1">
      <alignment horizontal="center"/>
    </xf>
    <xf numFmtId="2" fontId="15" fillId="0" borderId="0" xfId="0" applyNumberFormat="1" applyFont="1"/>
    <xf numFmtId="2" fontId="16" fillId="0" borderId="0" xfId="0" applyNumberFormat="1" applyFont="1"/>
    <xf numFmtId="166" fontId="1" fillId="0" borderId="2" xfId="0" applyNumberFormat="1" applyFont="1" applyBorder="1"/>
    <xf numFmtId="166" fontId="13" fillId="0" borderId="0" xfId="0" applyNumberFormat="1" applyFont="1"/>
    <xf numFmtId="166" fontId="13" fillId="0" borderId="1" xfId="0" applyNumberFormat="1" applyFont="1" applyBorder="1"/>
    <xf numFmtId="0" fontId="1" fillId="2" borderId="5" xfId="0" applyFont="1" applyFill="1" applyBorder="1"/>
    <xf numFmtId="0" fontId="0" fillId="0" borderId="11" xfId="0" applyBorder="1"/>
    <xf numFmtId="0" fontId="0" fillId="0" borderId="13" xfId="0" applyBorder="1"/>
    <xf numFmtId="2" fontId="1" fillId="3" borderId="0" xfId="0" applyNumberFormat="1" applyFont="1" applyFill="1" applyAlignment="1">
      <alignment horizontal="center" vertical="center"/>
    </xf>
    <xf numFmtId="2" fontId="1" fillId="3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0" fillId="3" borderId="10" xfId="0" applyFill="1" applyBorder="1"/>
    <xf numFmtId="168" fontId="0" fillId="3" borderId="12" xfId="0" applyNumberFormat="1" applyFill="1" applyBorder="1"/>
    <xf numFmtId="2" fontId="1" fillId="2" borderId="9" xfId="0" applyNumberFormat="1" applyFont="1" applyFill="1" applyBorder="1"/>
    <xf numFmtId="0" fontId="17" fillId="0" borderId="0" xfId="0" applyFont="1"/>
    <xf numFmtId="0" fontId="18" fillId="0" borderId="0" xfId="0" applyFont="1"/>
    <xf numFmtId="168" fontId="16" fillId="0" borderId="2" xfId="0" applyNumberFormat="1" applyFont="1" applyBorder="1"/>
    <xf numFmtId="168" fontId="1" fillId="3" borderId="12" xfId="0" applyNumberFormat="1" applyFont="1" applyFill="1" applyBorder="1"/>
    <xf numFmtId="0" fontId="0" fillId="0" borderId="6" xfId="0" applyBorder="1"/>
    <xf numFmtId="0" fontId="19" fillId="0" borderId="0" xfId="0" applyFont="1"/>
    <xf numFmtId="2" fontId="0" fillId="0" borderId="14" xfId="0" applyNumberFormat="1" applyBorder="1"/>
    <xf numFmtId="2" fontId="0" fillId="0" borderId="6" xfId="0" applyNumberFormat="1" applyBorder="1"/>
    <xf numFmtId="2" fontId="0" fillId="0" borderId="15" xfId="0" applyNumberFormat="1" applyBorder="1"/>
    <xf numFmtId="1" fontId="0" fillId="0" borderId="0" xfId="0" applyNumberFormat="1"/>
    <xf numFmtId="168" fontId="1" fillId="3" borderId="0" xfId="0" applyNumberFormat="1" applyFont="1" applyFill="1"/>
    <xf numFmtId="2" fontId="1" fillId="0" borderId="8" xfId="0" applyNumberFormat="1" applyFont="1" applyBorder="1"/>
    <xf numFmtId="2" fontId="1" fillId="0" borderId="10" xfId="0" applyNumberFormat="1" applyFont="1" applyBorder="1"/>
    <xf numFmtId="2" fontId="20" fillId="0" borderId="8" xfId="0" applyNumberFormat="1" applyFont="1" applyBorder="1"/>
    <xf numFmtId="2" fontId="20" fillId="0" borderId="10" xfId="0" applyNumberFormat="1" applyFont="1" applyBorder="1"/>
    <xf numFmtId="2" fontId="21" fillId="0" borderId="8" xfId="0" applyNumberFormat="1" applyFont="1" applyBorder="1"/>
    <xf numFmtId="2" fontId="21" fillId="0" borderId="10" xfId="0" applyNumberFormat="1" applyFont="1" applyBorder="1"/>
    <xf numFmtId="2" fontId="16" fillId="0" borderId="10" xfId="0" applyNumberFormat="1" applyFont="1" applyBorder="1"/>
    <xf numFmtId="2" fontId="16" fillId="0" borderId="8" xfId="0" applyNumberFormat="1" applyFont="1" applyBorder="1"/>
    <xf numFmtId="2" fontId="20" fillId="2" borderId="8" xfId="0" applyNumberFormat="1" applyFont="1" applyFill="1" applyBorder="1"/>
    <xf numFmtId="2" fontId="20" fillId="2" borderId="10" xfId="0" applyNumberFormat="1" applyFont="1" applyFill="1" applyBorder="1"/>
    <xf numFmtId="2" fontId="1" fillId="2" borderId="10" xfId="0" applyNumberFormat="1" applyFont="1" applyFill="1" applyBorder="1"/>
    <xf numFmtId="2" fontId="1" fillId="2" borderId="8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therine%20Clark/Dropbox/GOTW/Finance/Monthly%20Finance%20Spread%20Sheets/2019/31st%20March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 Comparison"/>
      <sheetName val="Receipts"/>
      <sheetName val="Payments"/>
      <sheetName val="Full Bank Reconciliation"/>
      <sheetName val="PKF Bank Rec"/>
      <sheetName val="Savings Account"/>
      <sheetName val="Budget 2018-19"/>
      <sheetName val="Sheet1"/>
    </sheetNames>
    <sheetDataSet>
      <sheetData sheetId="0"/>
      <sheetData sheetId="1"/>
      <sheetData sheetId="2"/>
      <sheetData sheetId="3"/>
      <sheetData sheetId="4"/>
      <sheetData sheetId="5">
        <row r="15">
          <cell r="C15"/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9"/>
  <sheetViews>
    <sheetView workbookViewId="0">
      <selection activeCell="B28" sqref="B28"/>
    </sheetView>
  </sheetViews>
  <sheetFormatPr defaultRowHeight="14.4" x14ac:dyDescent="0.3"/>
  <cols>
    <col min="1" max="1" width="57.33203125" customWidth="1"/>
    <col min="2" max="3" width="12.88671875" style="26" customWidth="1"/>
  </cols>
  <sheetData>
    <row r="1" spans="1:3" ht="15.6" x14ac:dyDescent="0.3">
      <c r="A1" s="22" t="s">
        <v>71</v>
      </c>
    </row>
    <row r="2" spans="1:3" ht="15.6" x14ac:dyDescent="0.3">
      <c r="A2" s="23"/>
    </row>
    <row r="3" spans="1:3" ht="15.6" x14ac:dyDescent="0.3">
      <c r="A3" s="22" t="s">
        <v>113</v>
      </c>
    </row>
    <row r="4" spans="1:3" ht="15.6" x14ac:dyDescent="0.3">
      <c r="A4" s="24"/>
      <c r="B4" s="27" t="s">
        <v>0</v>
      </c>
      <c r="C4" s="27" t="s">
        <v>0</v>
      </c>
    </row>
    <row r="5" spans="1:3" ht="15.6" x14ac:dyDescent="0.3">
      <c r="A5" s="24" t="s">
        <v>1</v>
      </c>
    </row>
    <row r="6" spans="1:3" ht="15.6" x14ac:dyDescent="0.3">
      <c r="A6" s="25" t="s">
        <v>121</v>
      </c>
      <c r="B6" s="26">
        <v>1768.5</v>
      </c>
    </row>
    <row r="7" spans="1:3" ht="15.6" x14ac:dyDescent="0.3">
      <c r="A7" s="25" t="s">
        <v>2</v>
      </c>
      <c r="B7" s="26">
        <v>4000</v>
      </c>
    </row>
    <row r="8" spans="1:3" ht="15.6" x14ac:dyDescent="0.3">
      <c r="A8" s="25" t="s">
        <v>3</v>
      </c>
      <c r="B8" s="26">
        <v>2405.29</v>
      </c>
    </row>
    <row r="9" spans="1:3" ht="15.6" x14ac:dyDescent="0.3">
      <c r="A9" s="25" t="s">
        <v>97</v>
      </c>
    </row>
    <row r="10" spans="1:3" ht="15.6" x14ac:dyDescent="0.3">
      <c r="A10" s="25" t="s">
        <v>123</v>
      </c>
      <c r="B10" s="26">
        <v>950</v>
      </c>
    </row>
    <row r="11" spans="1:3" ht="15.6" x14ac:dyDescent="0.3">
      <c r="A11" s="23"/>
      <c r="B11" s="19">
        <f>B6+B7-B8+B10</f>
        <v>4313.21</v>
      </c>
      <c r="C11" s="26">
        <f>SUM(B6:B7)-B8-B9+B10</f>
        <v>4313.21</v>
      </c>
    </row>
    <row r="12" spans="1:3" ht="15.6" x14ac:dyDescent="0.3">
      <c r="A12" s="23" t="s">
        <v>73</v>
      </c>
    </row>
    <row r="13" spans="1:3" ht="15.6" x14ac:dyDescent="0.3">
      <c r="A13" s="23" t="s">
        <v>121</v>
      </c>
      <c r="B13" s="26">
        <v>14240.88</v>
      </c>
    </row>
    <row r="14" spans="1:3" ht="15.6" x14ac:dyDescent="0.3">
      <c r="A14" s="23" t="s">
        <v>2</v>
      </c>
      <c r="C14" s="26">
        <f>B13+B14</f>
        <v>14240.88</v>
      </c>
    </row>
    <row r="15" spans="1:3" ht="15.6" x14ac:dyDescent="0.3">
      <c r="A15" s="23" t="s">
        <v>122</v>
      </c>
      <c r="B15" s="26">
        <v>950</v>
      </c>
    </row>
    <row r="16" spans="1:3" ht="16.2" thickBot="1" x14ac:dyDescent="0.35">
      <c r="A16" s="23" t="s">
        <v>72</v>
      </c>
      <c r="C16" s="43">
        <f>C11+C14</f>
        <v>18554.09</v>
      </c>
    </row>
    <row r="17" spans="1:11" ht="16.2" thickTop="1" x14ac:dyDescent="0.3">
      <c r="A17" s="23"/>
      <c r="C17" s="28"/>
    </row>
    <row r="18" spans="1:11" ht="15.6" x14ac:dyDescent="0.3">
      <c r="A18" s="22" t="s">
        <v>4</v>
      </c>
      <c r="C18" s="28"/>
    </row>
    <row r="19" spans="1:11" ht="15.6" x14ac:dyDescent="0.3">
      <c r="A19" s="22"/>
      <c r="C19" s="28"/>
    </row>
    <row r="20" spans="1:11" s="3" customFormat="1" ht="15.6" x14ac:dyDescent="0.3">
      <c r="A20" s="24" t="s">
        <v>74</v>
      </c>
      <c r="B20" s="28"/>
      <c r="C20" s="28"/>
    </row>
    <row r="21" spans="1:11" ht="15.6" x14ac:dyDescent="0.3">
      <c r="A21" s="23" t="s">
        <v>100</v>
      </c>
      <c r="B21" s="26">
        <v>10768.5</v>
      </c>
    </row>
    <row r="22" spans="1:11" ht="15.6" x14ac:dyDescent="0.3">
      <c r="A22" s="23" t="s">
        <v>5</v>
      </c>
      <c r="B22" s="26">
        <f>'Cash book'!E99-'Cash book'!K99</f>
        <v>4000</v>
      </c>
    </row>
    <row r="23" spans="1:11" ht="15.6" x14ac:dyDescent="0.3">
      <c r="A23" s="23" t="s">
        <v>94</v>
      </c>
      <c r="B23" s="4">
        <f>'Cash book'!F99</f>
        <v>2405.29</v>
      </c>
      <c r="C23"/>
      <c r="E23" s="4"/>
      <c r="F23" s="4"/>
      <c r="G23" s="4"/>
      <c r="H23" s="4"/>
      <c r="I23" s="4"/>
      <c r="J23" s="4"/>
      <c r="K23" s="4"/>
    </row>
    <row r="24" spans="1:11" ht="15.6" x14ac:dyDescent="0.3">
      <c r="A24" s="23" t="s">
        <v>6</v>
      </c>
      <c r="C24" s="26">
        <f>B21+B22-B23</f>
        <v>12363.21</v>
      </c>
      <c r="E24" s="4"/>
      <c r="F24" s="4"/>
      <c r="G24" s="4"/>
      <c r="H24" s="4"/>
      <c r="I24" s="4"/>
      <c r="J24" s="4"/>
      <c r="K24" s="4"/>
    </row>
    <row r="25" spans="1:11" x14ac:dyDescent="0.3">
      <c r="B25"/>
      <c r="C25"/>
      <c r="E25" s="4"/>
      <c r="F25" s="4"/>
      <c r="G25" s="4"/>
      <c r="H25" s="4"/>
      <c r="I25" s="4"/>
      <c r="J25" s="4"/>
      <c r="K25" s="4"/>
    </row>
    <row r="26" spans="1:11" x14ac:dyDescent="0.3">
      <c r="B26"/>
      <c r="C26"/>
      <c r="E26" s="4"/>
      <c r="F26" s="4"/>
      <c r="G26" s="4"/>
      <c r="H26" s="4"/>
      <c r="I26" s="4"/>
      <c r="J26" s="4"/>
      <c r="K26" s="4"/>
    </row>
    <row r="27" spans="1:11" ht="15.6" x14ac:dyDescent="0.3">
      <c r="A27" s="23" t="s">
        <v>144</v>
      </c>
      <c r="B27" s="44">
        <v>5240.88</v>
      </c>
      <c r="C27" s="44"/>
    </row>
    <row r="28" spans="1:11" ht="15.6" x14ac:dyDescent="0.3">
      <c r="A28" s="23" t="s">
        <v>75</v>
      </c>
      <c r="B28" s="44">
        <f>'[1]Savings Account'!C15</f>
        <v>0</v>
      </c>
      <c r="C28" s="44"/>
    </row>
    <row r="29" spans="1:11" ht="15.6" x14ac:dyDescent="0.3">
      <c r="A29" s="23" t="s">
        <v>76</v>
      </c>
      <c r="B29" s="44">
        <v>950</v>
      </c>
      <c r="C29" s="44"/>
    </row>
    <row r="30" spans="1:11" ht="15.6" x14ac:dyDescent="0.3">
      <c r="A30" s="23" t="s">
        <v>77</v>
      </c>
      <c r="B30" s="44">
        <f>'Cash book'!K99</f>
        <v>0</v>
      </c>
      <c r="C30" s="44"/>
    </row>
    <row r="31" spans="1:11" ht="15.6" x14ac:dyDescent="0.3">
      <c r="A31" s="23" t="s">
        <v>78</v>
      </c>
      <c r="B31" s="45"/>
      <c r="C31" s="44">
        <f>SUM(B27:B30)</f>
        <v>6190.88</v>
      </c>
    </row>
    <row r="33" spans="1:3" ht="16.2" thickBot="1" x14ac:dyDescent="0.35">
      <c r="A33" s="23" t="s">
        <v>79</v>
      </c>
      <c r="B33" s="44"/>
      <c r="C33" s="43">
        <f>C24+C31</f>
        <v>18554.09</v>
      </c>
    </row>
    <row r="34" spans="1:3" ht="16.2" thickTop="1" x14ac:dyDescent="0.3">
      <c r="A34" s="23"/>
    </row>
    <row r="35" spans="1:3" ht="15.6" x14ac:dyDescent="0.3">
      <c r="A35" s="23"/>
      <c r="B35" s="26" t="s">
        <v>11</v>
      </c>
    </row>
    <row r="36" spans="1:3" ht="15.6" x14ac:dyDescent="0.3">
      <c r="A36" s="23"/>
    </row>
    <row r="37" spans="1:3" ht="15.6" x14ac:dyDescent="0.3">
      <c r="A37" s="23"/>
    </row>
    <row r="38" spans="1:3" ht="15.6" x14ac:dyDescent="0.3">
      <c r="A38" s="23"/>
      <c r="C38" s="28"/>
    </row>
    <row r="39" spans="1:3" ht="15.6" x14ac:dyDescent="0.3">
      <c r="A39" s="23"/>
    </row>
  </sheetData>
  <pageMargins left="0.7" right="0.7" top="0.75" bottom="0.75" header="0.3" footer="0.3"/>
  <pageSetup paperSize="9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9"/>
  <sheetViews>
    <sheetView tabSelected="1" topLeftCell="A15" workbookViewId="0">
      <selection activeCell="F7" sqref="F7"/>
    </sheetView>
  </sheetViews>
  <sheetFormatPr defaultRowHeight="14.4" x14ac:dyDescent="0.3"/>
  <cols>
    <col min="1" max="1" width="46" customWidth="1"/>
    <col min="2" max="2" width="11.33203125" customWidth="1"/>
    <col min="3" max="3" width="4.6640625" customWidth="1"/>
    <col min="4" max="4" width="11.5546875" customWidth="1"/>
    <col min="5" max="5" width="3.88671875" customWidth="1"/>
    <col min="6" max="6" width="11.5546875" customWidth="1"/>
    <col min="7" max="7" width="4.33203125" customWidth="1"/>
    <col min="8" max="8" width="12.109375" customWidth="1"/>
    <col min="9" max="9" width="6" customWidth="1"/>
    <col min="10" max="10" width="37.44140625" customWidth="1"/>
  </cols>
  <sheetData>
    <row r="1" spans="1:10" x14ac:dyDescent="0.3">
      <c r="A1" s="3" t="s">
        <v>89</v>
      </c>
      <c r="B1" s="3"/>
      <c r="H1" s="13">
        <v>1</v>
      </c>
      <c r="I1" s="13"/>
      <c r="J1" s="15"/>
    </row>
    <row r="2" spans="1:10" x14ac:dyDescent="0.3">
      <c r="A2" s="3" t="s">
        <v>7</v>
      </c>
      <c r="B2" s="2" t="s">
        <v>8</v>
      </c>
      <c r="D2" s="2" t="s">
        <v>115</v>
      </c>
      <c r="E2" s="2"/>
      <c r="F2" s="2" t="s">
        <v>9</v>
      </c>
      <c r="G2" s="2"/>
      <c r="H2" s="2" t="s">
        <v>10</v>
      </c>
      <c r="I2" s="3"/>
      <c r="J2" s="7"/>
    </row>
    <row r="3" spans="1:10" ht="15.6" x14ac:dyDescent="0.3">
      <c r="A3" s="24" t="s">
        <v>114</v>
      </c>
      <c r="B3" s="12" t="s">
        <v>11</v>
      </c>
      <c r="C3" s="12"/>
      <c r="D3" s="2" t="s">
        <v>12</v>
      </c>
      <c r="E3" s="2"/>
      <c r="F3" s="2" t="s">
        <v>12</v>
      </c>
      <c r="G3" s="2"/>
      <c r="H3" s="2" t="s">
        <v>12</v>
      </c>
      <c r="I3" s="3"/>
      <c r="J3" s="3"/>
    </row>
    <row r="4" spans="1:10" x14ac:dyDescent="0.3">
      <c r="B4" s="3"/>
      <c r="C4" s="3"/>
      <c r="D4" s="16" t="s">
        <v>13</v>
      </c>
    </row>
    <row r="5" spans="1:10" x14ac:dyDescent="0.3">
      <c r="A5" s="3"/>
      <c r="B5" s="12" t="s">
        <v>0</v>
      </c>
      <c r="C5" s="3"/>
      <c r="D5" s="12" t="s">
        <v>0</v>
      </c>
      <c r="F5" s="12" t="s">
        <v>0</v>
      </c>
      <c r="H5" s="12" t="s">
        <v>0</v>
      </c>
    </row>
    <row r="6" spans="1:10" x14ac:dyDescent="0.3">
      <c r="A6" s="10" t="s">
        <v>14</v>
      </c>
    </row>
    <row r="7" spans="1:10" x14ac:dyDescent="0.3">
      <c r="A7" t="s">
        <v>15</v>
      </c>
      <c r="B7" s="35">
        <f>'Cash book'!G99</f>
        <v>4000</v>
      </c>
      <c r="C7" s="9"/>
      <c r="E7" s="9"/>
      <c r="F7" s="9"/>
      <c r="G7" s="9"/>
      <c r="H7" s="35">
        <f>Budget!H37</f>
        <v>8000</v>
      </c>
      <c r="I7" s="9"/>
    </row>
    <row r="8" spans="1:10" x14ac:dyDescent="0.3">
      <c r="A8" t="s">
        <v>16</v>
      </c>
      <c r="B8" s="35">
        <f>'Cash book'!J99+'Cash book'!K99</f>
        <v>0</v>
      </c>
      <c r="C8" s="9"/>
      <c r="D8" s="9"/>
      <c r="E8" s="9"/>
      <c r="F8" s="9"/>
      <c r="G8" s="9"/>
      <c r="H8" s="35">
        <v>0</v>
      </c>
      <c r="I8" s="9"/>
    </row>
    <row r="9" spans="1:10" x14ac:dyDescent="0.3">
      <c r="A9" t="s">
        <v>17</v>
      </c>
      <c r="B9" s="35">
        <f>'Cash book'!H99</f>
        <v>0</v>
      </c>
      <c r="C9" s="9"/>
      <c r="D9" s="9"/>
      <c r="E9" s="9"/>
      <c r="F9" s="9"/>
      <c r="G9" s="9"/>
      <c r="H9" s="35">
        <v>0</v>
      </c>
      <c r="I9" s="9"/>
    </row>
    <row r="10" spans="1:10" x14ac:dyDescent="0.3">
      <c r="B10" s="9"/>
      <c r="C10" s="9"/>
      <c r="D10" s="9"/>
      <c r="E10" s="9"/>
      <c r="F10" s="9"/>
      <c r="G10" s="9"/>
      <c r="H10" s="9"/>
      <c r="I10" s="9"/>
    </row>
    <row r="11" spans="1:10" x14ac:dyDescent="0.3">
      <c r="B11" s="11"/>
      <c r="C11" s="9"/>
      <c r="D11" s="11"/>
      <c r="E11" s="9"/>
      <c r="F11" s="11"/>
      <c r="G11" s="9"/>
      <c r="H11" s="11"/>
      <c r="I11" s="9"/>
    </row>
    <row r="12" spans="1:10" x14ac:dyDescent="0.3">
      <c r="A12" t="s">
        <v>18</v>
      </c>
      <c r="B12" s="35">
        <f>SUM(B7:B9)</f>
        <v>4000</v>
      </c>
      <c r="C12" s="9"/>
      <c r="D12" s="35">
        <f>+H12*$H$1/12</f>
        <v>666.66666666666663</v>
      </c>
      <c r="E12" s="9"/>
      <c r="F12" s="35">
        <f>+B12-D12</f>
        <v>3333.3333333333335</v>
      </c>
      <c r="G12" s="9"/>
      <c r="H12" s="35">
        <f>SUM(H7:H11)</f>
        <v>8000</v>
      </c>
      <c r="I12" s="9"/>
    </row>
    <row r="13" spans="1:10" x14ac:dyDescent="0.3">
      <c r="B13" s="9"/>
      <c r="C13" s="9"/>
      <c r="D13" s="9"/>
      <c r="E13" s="9"/>
      <c r="F13" s="9"/>
      <c r="G13" s="9"/>
      <c r="H13" s="9"/>
      <c r="I13" s="9"/>
    </row>
    <row r="14" spans="1:10" x14ac:dyDescent="0.3">
      <c r="A14" s="10" t="s">
        <v>19</v>
      </c>
      <c r="B14" s="9"/>
      <c r="C14" s="9"/>
      <c r="D14" s="9"/>
      <c r="E14" s="9"/>
      <c r="F14" s="9"/>
      <c r="G14" s="9"/>
      <c r="H14" s="9"/>
      <c r="I14" s="9"/>
    </row>
    <row r="15" spans="1:10" x14ac:dyDescent="0.3">
      <c r="A15" t="s">
        <v>20</v>
      </c>
      <c r="B15" s="35">
        <f>'Cash book'!M99</f>
        <v>193.75</v>
      </c>
      <c r="C15" s="9"/>
      <c r="D15" s="35">
        <f t="shared" ref="D15:D29" si="0">+H15*$H$1/12</f>
        <v>193.75</v>
      </c>
      <c r="E15" s="9"/>
      <c r="F15" s="9">
        <f t="shared" ref="F15:F30" si="1">-B15+D15</f>
        <v>0</v>
      </c>
      <c r="G15" s="9"/>
      <c r="H15" s="35">
        <f>Budget!H7</f>
        <v>2325</v>
      </c>
      <c r="I15" s="9"/>
    </row>
    <row r="16" spans="1:10" x14ac:dyDescent="0.3">
      <c r="A16" t="s">
        <v>21</v>
      </c>
      <c r="B16" s="35">
        <f>'Cash book'!O99</f>
        <v>0</v>
      </c>
      <c r="C16" s="9"/>
      <c r="D16" s="35">
        <f t="shared" si="0"/>
        <v>8.3333333333333339</v>
      </c>
      <c r="E16" s="9"/>
      <c r="F16" s="9">
        <f t="shared" si="1"/>
        <v>8.3333333333333339</v>
      </c>
      <c r="G16" s="9"/>
      <c r="H16" s="35">
        <f>Budget!H8</f>
        <v>100</v>
      </c>
      <c r="I16" s="9"/>
    </row>
    <row r="17" spans="1:9" x14ac:dyDescent="0.3">
      <c r="A17" t="s">
        <v>118</v>
      </c>
      <c r="B17" s="35">
        <f>'Cash book'!N99</f>
        <v>13</v>
      </c>
      <c r="C17" s="9"/>
      <c r="D17" s="35">
        <f t="shared" si="0"/>
        <v>13</v>
      </c>
      <c r="E17" s="9"/>
      <c r="F17" s="9">
        <f t="shared" si="1"/>
        <v>0</v>
      </c>
      <c r="G17" s="9"/>
      <c r="H17" s="35">
        <f>Budget!H9</f>
        <v>156</v>
      </c>
      <c r="I17" s="9"/>
    </row>
    <row r="18" spans="1:9" x14ac:dyDescent="0.3">
      <c r="A18" t="s">
        <v>22</v>
      </c>
      <c r="B18" s="35">
        <f>'Cash book'!AA99</f>
        <v>0</v>
      </c>
      <c r="C18" s="9"/>
      <c r="D18" s="35">
        <f>+H10*$H$1/12</f>
        <v>0</v>
      </c>
      <c r="E18" s="9"/>
      <c r="F18" s="9">
        <f t="shared" si="1"/>
        <v>0</v>
      </c>
      <c r="G18" s="9"/>
      <c r="H18" s="35">
        <f>Budget!H10</f>
        <v>500</v>
      </c>
      <c r="I18" s="9"/>
    </row>
    <row r="19" spans="1:9" x14ac:dyDescent="0.3">
      <c r="A19" t="s">
        <v>23</v>
      </c>
      <c r="B19" s="35">
        <f>'Cash book'!Q99</f>
        <v>0</v>
      </c>
      <c r="C19" s="9"/>
      <c r="D19" s="35">
        <f t="shared" si="0"/>
        <v>66.666666666666671</v>
      </c>
      <c r="E19" s="9"/>
      <c r="F19" s="9">
        <f t="shared" si="1"/>
        <v>66.666666666666671</v>
      </c>
      <c r="G19" s="9"/>
      <c r="H19" s="35">
        <f>Budget!H11+Budget!H18</f>
        <v>800</v>
      </c>
      <c r="I19" s="9"/>
    </row>
    <row r="20" spans="1:9" x14ac:dyDescent="0.3">
      <c r="A20" t="s">
        <v>81</v>
      </c>
      <c r="B20" s="35">
        <f>'Cash book'!U99</f>
        <v>1393.2</v>
      </c>
      <c r="C20" s="9"/>
      <c r="D20" s="35">
        <f t="shared" si="0"/>
        <v>83.333333333333329</v>
      </c>
      <c r="E20" s="9"/>
      <c r="F20" s="9">
        <f t="shared" si="1"/>
        <v>-1309.8666666666668</v>
      </c>
      <c r="G20" s="9"/>
      <c r="H20" s="35">
        <f>Budget!H21</f>
        <v>1000</v>
      </c>
      <c r="I20" s="9"/>
    </row>
    <row r="21" spans="1:9" x14ac:dyDescent="0.3">
      <c r="A21" t="s">
        <v>24</v>
      </c>
      <c r="B21" s="35">
        <f>'Cash book'!W99</f>
        <v>291.67</v>
      </c>
      <c r="C21" s="9"/>
      <c r="D21" s="35">
        <f t="shared" si="0"/>
        <v>83.333333333333329</v>
      </c>
      <c r="E21" s="9"/>
      <c r="F21" s="9">
        <f t="shared" si="1"/>
        <v>-208.3366666666667</v>
      </c>
      <c r="G21" s="9"/>
      <c r="H21" s="35">
        <f>Budget!H12</f>
        <v>1000</v>
      </c>
      <c r="I21" s="9"/>
    </row>
    <row r="22" spans="1:9" x14ac:dyDescent="0.3">
      <c r="A22" t="s">
        <v>25</v>
      </c>
      <c r="B22" s="35">
        <f>'Cash book'!R99</f>
        <v>0</v>
      </c>
      <c r="C22" s="9"/>
      <c r="D22" s="35">
        <f t="shared" si="0"/>
        <v>37.5</v>
      </c>
      <c r="E22" s="9"/>
      <c r="F22" s="9">
        <f t="shared" si="1"/>
        <v>37.5</v>
      </c>
      <c r="G22" s="9"/>
      <c r="H22" s="35">
        <f>Budget!H13</f>
        <v>450</v>
      </c>
      <c r="I22" s="9"/>
    </row>
    <row r="23" spans="1:9" x14ac:dyDescent="0.3">
      <c r="A23" t="s">
        <v>80</v>
      </c>
      <c r="B23" s="35">
        <f>'Cash book'!P99</f>
        <v>120</v>
      </c>
      <c r="C23" s="9"/>
      <c r="D23" s="35">
        <f t="shared" si="0"/>
        <v>12.5</v>
      </c>
      <c r="E23" s="9"/>
      <c r="F23" s="9">
        <f t="shared" si="1"/>
        <v>-107.5</v>
      </c>
      <c r="G23" s="9"/>
      <c r="H23" s="35">
        <f>Budget!H22</f>
        <v>150</v>
      </c>
      <c r="I23" s="9"/>
    </row>
    <row r="24" spans="1:9" x14ac:dyDescent="0.3">
      <c r="A24" t="s">
        <v>26</v>
      </c>
      <c r="B24" s="35">
        <f>'Cash book'!T99</f>
        <v>320.12</v>
      </c>
      <c r="C24" s="9"/>
      <c r="D24" s="35">
        <f t="shared" si="0"/>
        <v>35.083333333333336</v>
      </c>
      <c r="E24" s="9"/>
      <c r="F24" s="9">
        <f t="shared" si="1"/>
        <v>-285.03666666666669</v>
      </c>
      <c r="G24" s="9"/>
      <c r="H24" s="35">
        <f>Budget!H14+Budget!H15+Budget!H16</f>
        <v>421</v>
      </c>
      <c r="I24" s="9"/>
    </row>
    <row r="25" spans="1:9" x14ac:dyDescent="0.3">
      <c r="A25" t="s">
        <v>27</v>
      </c>
      <c r="B25" s="35">
        <f>'Cash book'!X99</f>
        <v>0</v>
      </c>
      <c r="C25" s="9"/>
      <c r="D25" s="35">
        <f t="shared" si="0"/>
        <v>25</v>
      </c>
      <c r="E25" s="9"/>
      <c r="F25" s="9">
        <f t="shared" si="1"/>
        <v>25</v>
      </c>
      <c r="G25" s="9"/>
      <c r="H25" s="35">
        <f>Budget!H20</f>
        <v>300</v>
      </c>
      <c r="I25" s="9"/>
    </row>
    <row r="26" spans="1:9" x14ac:dyDescent="0.3">
      <c r="A26" t="s">
        <v>46</v>
      </c>
      <c r="B26" s="35">
        <f>'Cash book'!Z99</f>
        <v>50</v>
      </c>
      <c r="C26" s="9"/>
      <c r="D26" s="35">
        <f>+H18*$H$1/12</f>
        <v>41.666666666666664</v>
      </c>
      <c r="E26" s="9"/>
      <c r="F26" s="9">
        <f t="shared" si="1"/>
        <v>-8.3333333333333357</v>
      </c>
      <c r="G26" s="9"/>
      <c r="H26" s="9">
        <f>Budget!H17</f>
        <v>300</v>
      </c>
      <c r="I26" s="9"/>
    </row>
    <row r="27" spans="1:9" x14ac:dyDescent="0.3">
      <c r="A27" t="s">
        <v>59</v>
      </c>
      <c r="B27" s="35">
        <f>'Cash book'!S99</f>
        <v>0</v>
      </c>
      <c r="C27" s="9"/>
      <c r="D27" s="35">
        <f t="shared" si="0"/>
        <v>83.333333333333329</v>
      </c>
      <c r="E27" s="9"/>
      <c r="F27" s="9">
        <f t="shared" si="1"/>
        <v>83.333333333333329</v>
      </c>
      <c r="G27" s="9"/>
      <c r="H27" s="9">
        <f>Budget!H19</f>
        <v>1000</v>
      </c>
      <c r="I27" s="9"/>
    </row>
    <row r="28" spans="1:9" x14ac:dyDescent="0.3">
      <c r="A28" t="s">
        <v>66</v>
      </c>
      <c r="B28" s="35">
        <f>'Cash book'!Y99</f>
        <v>0</v>
      </c>
      <c r="C28" s="9"/>
      <c r="D28" s="35">
        <f t="shared" si="0"/>
        <v>83.333333333333329</v>
      </c>
      <c r="E28" s="9"/>
      <c r="F28" s="9">
        <f t="shared" si="1"/>
        <v>83.333333333333329</v>
      </c>
      <c r="G28" s="9"/>
      <c r="H28" s="9">
        <f>Budget!H23</f>
        <v>1000</v>
      </c>
      <c r="I28" s="9"/>
    </row>
    <row r="29" spans="1:9" x14ac:dyDescent="0.3">
      <c r="A29" t="s">
        <v>95</v>
      </c>
      <c r="B29" s="35">
        <f>'Cash book'!V99</f>
        <v>23.55</v>
      </c>
      <c r="C29" s="9"/>
      <c r="D29" s="35">
        <f t="shared" si="0"/>
        <v>16.666666666666668</v>
      </c>
      <c r="E29" s="9"/>
      <c r="F29" s="9">
        <f t="shared" si="1"/>
        <v>-6.8833333333333329</v>
      </c>
      <c r="G29" s="9"/>
      <c r="H29" s="9">
        <f>Budget!H24</f>
        <v>200</v>
      </c>
      <c r="I29" s="9"/>
    </row>
    <row r="30" spans="1:9" x14ac:dyDescent="0.3">
      <c r="B30" s="17">
        <f>SUM(B15:B29)</f>
        <v>2405.2900000000004</v>
      </c>
      <c r="C30" s="9"/>
      <c r="D30" s="17">
        <v>0</v>
      </c>
      <c r="E30" s="9"/>
      <c r="F30" s="17">
        <f t="shared" si="1"/>
        <v>-2405.2900000000004</v>
      </c>
      <c r="G30" s="9"/>
      <c r="H30" s="17">
        <f>SUM(H15:H28)</f>
        <v>9502</v>
      </c>
      <c r="I30" s="9"/>
    </row>
    <row r="31" spans="1:9" x14ac:dyDescent="0.3">
      <c r="B31" s="11"/>
      <c r="C31" s="9"/>
      <c r="D31" s="11"/>
      <c r="E31" s="9"/>
      <c r="F31" s="11" t="s">
        <v>11</v>
      </c>
      <c r="G31" s="9"/>
      <c r="H31" s="11"/>
      <c r="I31" s="9"/>
    </row>
    <row r="32" spans="1:9" x14ac:dyDescent="0.3">
      <c r="A32" t="s">
        <v>28</v>
      </c>
      <c r="B32" s="35">
        <f>+B12-B30</f>
        <v>1594.7099999999996</v>
      </c>
      <c r="C32" s="9"/>
      <c r="D32" s="35">
        <f>+D12-D30</f>
        <v>666.66666666666663</v>
      </c>
      <c r="E32" s="9"/>
      <c r="F32" s="35">
        <f>+B32-D32</f>
        <v>928.04333333333295</v>
      </c>
      <c r="G32" s="9"/>
      <c r="H32" s="35">
        <f>+H12-H30</f>
        <v>-1502</v>
      </c>
      <c r="I32" s="9"/>
    </row>
    <row r="34" spans="1:9" x14ac:dyDescent="0.3">
      <c r="A34" t="s">
        <v>29</v>
      </c>
      <c r="B34" s="9">
        <f>'Full Reconciliation'!B21+'Full Reconciliation'!B27</f>
        <v>16009.380000000001</v>
      </c>
      <c r="H34" s="9"/>
      <c r="I34" s="9"/>
    </row>
    <row r="36" spans="1:9" ht="15" thickBot="1" x14ac:dyDescent="0.35">
      <c r="A36" t="s">
        <v>30</v>
      </c>
      <c r="B36" s="21">
        <f>+B32+B34</f>
        <v>17604.09</v>
      </c>
      <c r="H36" s="14">
        <f>+H32+H34</f>
        <v>-1502</v>
      </c>
      <c r="I36" s="9"/>
    </row>
    <row r="37" spans="1:9" ht="15" thickTop="1" x14ac:dyDescent="0.3"/>
    <row r="39" spans="1:9" x14ac:dyDescent="0.3">
      <c r="A39" t="s">
        <v>31</v>
      </c>
      <c r="B39" s="20">
        <f>+B30-'Cash book'!F99</f>
        <v>0</v>
      </c>
    </row>
  </sheetData>
  <pageMargins left="0.45" right="0.38" top="0.46" bottom="0.46" header="0.31496062992125984" footer="0.31496062992125984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D8B05-A609-43AF-8CC5-92EE8CE0E157}">
  <sheetPr>
    <pageSetUpPr fitToPage="1"/>
  </sheetPr>
  <dimension ref="A1:AK107"/>
  <sheetViews>
    <sheetView zoomScaleNormal="100" workbookViewId="0">
      <pane ySplit="3" topLeftCell="A84" activePane="bottomLeft" state="frozen"/>
      <selection activeCell="D1" sqref="D1"/>
      <selection pane="bottomLeft" activeCell="N7" sqref="N7"/>
    </sheetView>
  </sheetViews>
  <sheetFormatPr defaultRowHeight="14.4" x14ac:dyDescent="0.3"/>
  <cols>
    <col min="1" max="1" width="14.88671875" customWidth="1"/>
    <col min="2" max="2" width="28.44140625" customWidth="1"/>
    <col min="3" max="3" width="16.33203125" customWidth="1"/>
    <col min="4" max="4" width="10.33203125" customWidth="1"/>
    <col min="5" max="5" width="7.6640625" customWidth="1"/>
    <col min="6" max="6" width="9.5546875" bestFit="1" customWidth="1"/>
    <col min="7" max="7" width="11.5546875" customWidth="1"/>
    <col min="8" max="8" width="16.88671875" bestFit="1" customWidth="1"/>
    <col min="9" max="9" width="9.109375" customWidth="1"/>
    <col min="10" max="12" width="10.5546875" customWidth="1"/>
    <col min="13" max="14" width="13.33203125" customWidth="1"/>
    <col min="15" max="15" width="11" customWidth="1"/>
    <col min="16" max="16" width="8.33203125" customWidth="1"/>
    <col min="17" max="17" width="8.88671875" customWidth="1"/>
    <col min="18" max="18" width="9.88671875" bestFit="1" customWidth="1"/>
    <col min="19" max="19" width="8.6640625" bestFit="1" customWidth="1"/>
    <col min="20" max="20" width="7.44140625" customWidth="1"/>
    <col min="21" max="23" width="9.33203125" customWidth="1"/>
    <col min="24" max="25" width="8.5546875" customWidth="1"/>
    <col min="26" max="26" width="9.5546875" customWidth="1"/>
    <col min="27" max="27" width="9.44140625" bestFit="1" customWidth="1"/>
    <col min="28" max="29" width="9.44140625" customWidth="1"/>
    <col min="30" max="30" width="17.88671875" customWidth="1"/>
    <col min="31" max="31" width="9.44140625" customWidth="1"/>
    <col min="32" max="32" width="12.33203125" customWidth="1"/>
    <col min="33" max="33" width="9.88671875" customWidth="1"/>
  </cols>
  <sheetData>
    <row r="1" spans="1:33" ht="41.25" customHeight="1" x14ac:dyDescent="0.3">
      <c r="A1" s="3" t="s">
        <v>40</v>
      </c>
    </row>
    <row r="2" spans="1:33" ht="21" x14ac:dyDescent="0.4">
      <c r="G2" s="60" t="s">
        <v>32</v>
      </c>
      <c r="H2" s="59"/>
      <c r="L2" s="6"/>
      <c r="M2" s="55" t="s">
        <v>45</v>
      </c>
      <c r="N2" s="55"/>
      <c r="O2" s="3"/>
      <c r="P2" s="3"/>
      <c r="Q2" s="3"/>
      <c r="AF2" s="6" t="s">
        <v>83</v>
      </c>
    </row>
    <row r="3" spans="1:33" x14ac:dyDescent="0.3">
      <c r="A3" s="3" t="s">
        <v>41</v>
      </c>
      <c r="B3" s="3" t="s">
        <v>35</v>
      </c>
      <c r="C3" s="3" t="s">
        <v>52</v>
      </c>
      <c r="D3" s="3" t="s">
        <v>42</v>
      </c>
      <c r="E3" s="3" t="s">
        <v>43</v>
      </c>
      <c r="F3" s="3" t="s">
        <v>44</v>
      </c>
      <c r="G3" s="3" t="s">
        <v>15</v>
      </c>
      <c r="H3" s="3" t="s">
        <v>46</v>
      </c>
      <c r="I3" s="3" t="s">
        <v>92</v>
      </c>
      <c r="J3" s="3" t="s">
        <v>54</v>
      </c>
      <c r="K3" s="3" t="s">
        <v>69</v>
      </c>
      <c r="L3" s="3" t="s">
        <v>33</v>
      </c>
      <c r="M3" s="3" t="s">
        <v>47</v>
      </c>
      <c r="N3" s="3" t="s">
        <v>120</v>
      </c>
      <c r="O3" s="3" t="s">
        <v>55</v>
      </c>
      <c r="P3" s="3" t="s">
        <v>48</v>
      </c>
      <c r="Q3" s="3" t="s">
        <v>51</v>
      </c>
      <c r="R3" s="3" t="s">
        <v>25</v>
      </c>
      <c r="S3" s="3" t="s">
        <v>59</v>
      </c>
      <c r="T3" s="3" t="s">
        <v>36</v>
      </c>
      <c r="U3" s="3" t="s">
        <v>82</v>
      </c>
      <c r="V3" s="3" t="s">
        <v>95</v>
      </c>
      <c r="W3" s="3" t="s">
        <v>50</v>
      </c>
      <c r="X3" s="3" t="s">
        <v>49</v>
      </c>
      <c r="Y3" s="3" t="s">
        <v>91</v>
      </c>
      <c r="Z3" s="3" t="s">
        <v>90</v>
      </c>
      <c r="AA3" s="3" t="s">
        <v>22</v>
      </c>
      <c r="AB3" s="3" t="s">
        <v>33</v>
      </c>
      <c r="AC3" s="3" t="s">
        <v>93</v>
      </c>
      <c r="AD3" s="56" t="s">
        <v>88</v>
      </c>
      <c r="AE3" s="3" t="s">
        <v>58</v>
      </c>
      <c r="AF3" s="3" t="s">
        <v>84</v>
      </c>
      <c r="AG3" s="3" t="s">
        <v>85</v>
      </c>
    </row>
    <row r="5" spans="1:33" x14ac:dyDescent="0.3">
      <c r="AF5" s="46">
        <v>1768.5</v>
      </c>
      <c r="AG5" s="54">
        <v>14240.88</v>
      </c>
    </row>
    <row r="6" spans="1:33" x14ac:dyDescent="0.3">
      <c r="A6" t="s">
        <v>124</v>
      </c>
      <c r="B6" t="s">
        <v>125</v>
      </c>
      <c r="C6" t="s">
        <v>126</v>
      </c>
      <c r="E6" s="32"/>
      <c r="F6" s="18">
        <v>50</v>
      </c>
      <c r="G6" s="29"/>
      <c r="H6" s="8"/>
      <c r="I6" s="18"/>
      <c r="J6" s="8"/>
      <c r="K6" s="8"/>
      <c r="L6" s="61">
        <f>SUM(G6:K6)</f>
        <v>0</v>
      </c>
      <c r="M6" s="18"/>
      <c r="N6" s="18"/>
      <c r="O6" s="8"/>
      <c r="P6" s="18"/>
      <c r="Q6" s="8"/>
      <c r="R6" s="8"/>
      <c r="S6" s="8"/>
      <c r="T6" s="8"/>
      <c r="U6" s="8"/>
      <c r="V6" s="18"/>
      <c r="W6" s="8"/>
      <c r="X6" s="8"/>
      <c r="Y6" s="8"/>
      <c r="Z6" s="18">
        <v>50</v>
      </c>
      <c r="AA6" s="8"/>
      <c r="AB6" s="18">
        <f>SUM(M6:AA6)</f>
        <v>50</v>
      </c>
      <c r="AC6" s="18"/>
      <c r="AD6" s="18"/>
      <c r="AE6" s="8"/>
      <c r="AF6" s="77">
        <f>AF5+L6-AB6-K6</f>
        <v>1718.5</v>
      </c>
      <c r="AG6" s="34">
        <f>AG5+K6</f>
        <v>14240.88</v>
      </c>
    </row>
    <row r="7" spans="1:33" x14ac:dyDescent="0.3">
      <c r="A7" t="s">
        <v>127</v>
      </c>
      <c r="B7" t="s">
        <v>128</v>
      </c>
      <c r="C7" t="s">
        <v>126</v>
      </c>
      <c r="E7" s="33"/>
      <c r="F7" s="4">
        <v>206.75</v>
      </c>
      <c r="G7" s="30"/>
      <c r="I7" s="4"/>
      <c r="L7" s="62">
        <f>SUM(G7:K7)</f>
        <v>0</v>
      </c>
      <c r="M7" s="4">
        <v>193.75</v>
      </c>
      <c r="N7" s="4">
        <v>13</v>
      </c>
      <c r="P7" s="4"/>
      <c r="AB7" s="4">
        <f>SUM(M7:AA7)</f>
        <v>206.75</v>
      </c>
      <c r="AC7" s="4"/>
      <c r="AD7" s="4"/>
      <c r="AF7" s="33">
        <f t="shared" ref="AF7:AF16" si="0">AF6+L7-AB7-K7</f>
        <v>1511.75</v>
      </c>
      <c r="AG7" s="34">
        <f t="shared" ref="AG7:AG16" si="1">AG6+K7</f>
        <v>14240.88</v>
      </c>
    </row>
    <row r="8" spans="1:33" x14ac:dyDescent="0.3">
      <c r="A8" t="s">
        <v>129</v>
      </c>
      <c r="B8" t="s">
        <v>130</v>
      </c>
      <c r="C8" t="s">
        <v>126</v>
      </c>
      <c r="E8" s="30"/>
      <c r="F8" s="4">
        <v>23.55</v>
      </c>
      <c r="G8" s="30"/>
      <c r="L8" s="62">
        <f t="shared" ref="L8:L49" si="2">SUM(G8:K8)</f>
        <v>0</v>
      </c>
      <c r="M8" s="4"/>
      <c r="N8" s="4"/>
      <c r="P8" s="4"/>
      <c r="V8">
        <v>23.55</v>
      </c>
      <c r="AB8" s="4">
        <f t="shared" ref="AB8:AB75" si="3">SUM(M8:AA8)</f>
        <v>23.55</v>
      </c>
      <c r="AC8" s="4"/>
      <c r="AD8" s="4"/>
      <c r="AE8" s="31">
        <v>1.1200000000000001</v>
      </c>
      <c r="AF8" s="33">
        <f t="shared" si="0"/>
        <v>1488.2</v>
      </c>
      <c r="AG8" s="34">
        <f t="shared" si="1"/>
        <v>14240.88</v>
      </c>
    </row>
    <row r="9" spans="1:33" x14ac:dyDescent="0.3">
      <c r="A9" t="s">
        <v>131</v>
      </c>
      <c r="B9" t="s">
        <v>132</v>
      </c>
      <c r="C9" t="s">
        <v>126</v>
      </c>
      <c r="E9" s="33"/>
      <c r="F9" s="4">
        <v>743.2</v>
      </c>
      <c r="G9" s="30"/>
      <c r="H9" s="4"/>
      <c r="L9" s="62">
        <f t="shared" si="2"/>
        <v>0</v>
      </c>
      <c r="P9" s="4"/>
      <c r="U9">
        <v>743.2</v>
      </c>
      <c r="W9" s="4"/>
      <c r="AA9" s="4"/>
      <c r="AB9" s="4">
        <f t="shared" si="3"/>
        <v>743.2</v>
      </c>
      <c r="AC9" s="4"/>
      <c r="AD9" s="4"/>
      <c r="AE9" s="34">
        <v>123.87</v>
      </c>
      <c r="AF9" s="33">
        <f t="shared" si="0"/>
        <v>745</v>
      </c>
      <c r="AG9" s="34">
        <f t="shared" si="1"/>
        <v>14240.88</v>
      </c>
    </row>
    <row r="10" spans="1:33" x14ac:dyDescent="0.3">
      <c r="A10" t="s">
        <v>133</v>
      </c>
      <c r="B10" t="s">
        <v>132</v>
      </c>
      <c r="C10" t="s">
        <v>126</v>
      </c>
      <c r="E10" s="33"/>
      <c r="F10" s="4">
        <v>200</v>
      </c>
      <c r="G10" s="33"/>
      <c r="H10" s="4"/>
      <c r="I10" s="4"/>
      <c r="J10" s="4"/>
      <c r="K10" s="4"/>
      <c r="L10" s="62">
        <f t="shared" si="2"/>
        <v>0</v>
      </c>
      <c r="M10" s="4"/>
      <c r="N10" s="4"/>
      <c r="O10" s="4"/>
      <c r="P10" s="4"/>
      <c r="Q10" s="4"/>
      <c r="R10" s="4"/>
      <c r="S10" s="4"/>
      <c r="T10" s="4"/>
      <c r="U10" s="4">
        <v>200</v>
      </c>
      <c r="V10" s="4"/>
      <c r="W10" s="4"/>
      <c r="X10" s="4"/>
      <c r="Y10" s="4"/>
      <c r="Z10" s="4"/>
      <c r="AA10" s="4"/>
      <c r="AB10" s="4">
        <f t="shared" si="3"/>
        <v>200</v>
      </c>
      <c r="AC10" s="4"/>
      <c r="AD10" s="4"/>
      <c r="AE10" s="34">
        <v>33.33</v>
      </c>
      <c r="AF10" s="33">
        <f t="shared" si="0"/>
        <v>545</v>
      </c>
      <c r="AG10" s="34">
        <f t="shared" si="1"/>
        <v>14240.88</v>
      </c>
    </row>
    <row r="11" spans="1:33" x14ac:dyDescent="0.3">
      <c r="B11" t="s">
        <v>136</v>
      </c>
      <c r="C11" t="s">
        <v>126</v>
      </c>
      <c r="E11" s="33"/>
      <c r="F11" s="4">
        <v>120</v>
      </c>
      <c r="G11" s="33"/>
      <c r="H11" s="4"/>
      <c r="I11" s="4"/>
      <c r="J11" s="4"/>
      <c r="K11" s="4"/>
      <c r="L11" s="62">
        <f t="shared" si="2"/>
        <v>0</v>
      </c>
      <c r="M11" s="4"/>
      <c r="N11" s="4"/>
      <c r="O11" s="4"/>
      <c r="P11" s="4">
        <v>120</v>
      </c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>
        <f t="shared" si="3"/>
        <v>120</v>
      </c>
      <c r="AC11" s="4"/>
      <c r="AD11" s="4"/>
      <c r="AE11" s="34">
        <v>20</v>
      </c>
      <c r="AF11" s="33">
        <f t="shared" si="0"/>
        <v>425</v>
      </c>
      <c r="AG11" s="34">
        <f t="shared" si="1"/>
        <v>14240.88</v>
      </c>
    </row>
    <row r="12" spans="1:33" x14ac:dyDescent="0.3">
      <c r="A12" t="s">
        <v>134</v>
      </c>
      <c r="B12" t="s">
        <v>135</v>
      </c>
      <c r="C12" t="s">
        <v>126</v>
      </c>
      <c r="E12" s="33"/>
      <c r="F12" s="4">
        <v>320.12</v>
      </c>
      <c r="G12" s="33"/>
      <c r="H12" s="4"/>
      <c r="I12" s="4"/>
      <c r="J12" s="4"/>
      <c r="K12" s="4"/>
      <c r="L12" s="62">
        <f t="shared" si="2"/>
        <v>0</v>
      </c>
      <c r="M12" s="4"/>
      <c r="N12" s="4"/>
      <c r="O12" s="4"/>
      <c r="P12" s="4"/>
      <c r="Q12" s="4"/>
      <c r="R12" s="4"/>
      <c r="S12" s="4"/>
      <c r="T12" s="4">
        <v>320.12</v>
      </c>
      <c r="U12" s="4"/>
      <c r="V12" s="4"/>
      <c r="W12" s="4"/>
      <c r="X12" s="4"/>
      <c r="Y12" s="4"/>
      <c r="Z12" s="4"/>
      <c r="AA12" s="4"/>
      <c r="AB12" s="4">
        <f t="shared" si="3"/>
        <v>320.12</v>
      </c>
      <c r="AC12" s="4"/>
      <c r="AD12" s="4"/>
      <c r="AE12" s="34"/>
      <c r="AF12" s="33">
        <f>AF10+L12-AB12-K12+AD13</f>
        <v>724.88</v>
      </c>
      <c r="AG12" s="76">
        <f>AG10+K12</f>
        <v>14240.88</v>
      </c>
    </row>
    <row r="13" spans="1:33" x14ac:dyDescent="0.3">
      <c r="A13" t="s">
        <v>137</v>
      </c>
      <c r="B13" t="s">
        <v>138</v>
      </c>
      <c r="C13" t="s">
        <v>138</v>
      </c>
      <c r="E13" s="33"/>
      <c r="F13" s="4"/>
      <c r="G13" s="33"/>
      <c r="H13" s="4"/>
      <c r="I13" s="4"/>
      <c r="J13" s="4"/>
      <c r="K13" s="4"/>
      <c r="L13" s="62">
        <f t="shared" si="2"/>
        <v>0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>
        <f t="shared" si="3"/>
        <v>0</v>
      </c>
      <c r="AC13" s="4"/>
      <c r="AD13" s="4">
        <v>500</v>
      </c>
      <c r="AE13" s="34"/>
      <c r="AF13" s="33">
        <f t="shared" si="0"/>
        <v>724.88</v>
      </c>
      <c r="AG13" s="34">
        <f>AG12+K13-AD13</f>
        <v>13740.88</v>
      </c>
    </row>
    <row r="14" spans="1:33" x14ac:dyDescent="0.3">
      <c r="B14" t="s">
        <v>139</v>
      </c>
      <c r="C14" t="s">
        <v>126</v>
      </c>
      <c r="E14" s="33"/>
      <c r="F14" s="4">
        <v>291.67</v>
      </c>
      <c r="G14" s="33"/>
      <c r="H14" s="4"/>
      <c r="I14" s="4"/>
      <c r="J14" s="4"/>
      <c r="K14" s="4"/>
      <c r="L14" s="62">
        <f t="shared" si="2"/>
        <v>0</v>
      </c>
      <c r="M14" s="4"/>
      <c r="N14" s="4"/>
      <c r="O14" s="4"/>
      <c r="P14" s="4"/>
      <c r="Q14" s="4"/>
      <c r="R14" s="4"/>
      <c r="S14" s="4"/>
      <c r="T14" s="4"/>
      <c r="U14" s="4"/>
      <c r="V14" s="4"/>
      <c r="W14" s="4">
        <v>291.67</v>
      </c>
      <c r="X14" s="4"/>
      <c r="Y14" s="4"/>
      <c r="Z14" s="4"/>
      <c r="AA14" s="4"/>
      <c r="AB14" s="4">
        <f t="shared" si="3"/>
        <v>291.67</v>
      </c>
      <c r="AC14" s="4"/>
      <c r="AD14" s="4"/>
      <c r="AE14" s="34">
        <v>48.61</v>
      </c>
      <c r="AF14" s="33">
        <f t="shared" si="0"/>
        <v>433.21</v>
      </c>
      <c r="AG14" s="34">
        <f t="shared" si="1"/>
        <v>13740.88</v>
      </c>
    </row>
    <row r="15" spans="1:33" x14ac:dyDescent="0.3">
      <c r="A15" t="s">
        <v>140</v>
      </c>
      <c r="B15" t="s">
        <v>138</v>
      </c>
      <c r="C15" t="s">
        <v>138</v>
      </c>
      <c r="E15" s="33"/>
      <c r="F15" s="4"/>
      <c r="G15" s="33"/>
      <c r="H15" s="4"/>
      <c r="I15" s="4"/>
      <c r="J15" s="4"/>
      <c r="K15" s="4"/>
      <c r="L15" s="62">
        <f t="shared" si="2"/>
        <v>0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>
        <f t="shared" si="3"/>
        <v>0</v>
      </c>
      <c r="AC15" s="4"/>
      <c r="AD15" s="4">
        <v>450</v>
      </c>
      <c r="AE15" s="34"/>
      <c r="AF15" s="33">
        <f>AF14+L15-AB15-K15+AD15</f>
        <v>883.21</v>
      </c>
      <c r="AG15" s="34">
        <f>AG14+K15-AD15</f>
        <v>13290.88</v>
      </c>
    </row>
    <row r="16" spans="1:33" x14ac:dyDescent="0.3">
      <c r="B16" t="s">
        <v>141</v>
      </c>
      <c r="C16" t="s">
        <v>126</v>
      </c>
      <c r="E16" s="33"/>
      <c r="F16" s="34">
        <v>450</v>
      </c>
      <c r="G16" s="4"/>
      <c r="H16" s="4"/>
      <c r="I16" s="4"/>
      <c r="J16" s="4"/>
      <c r="K16" s="4"/>
      <c r="L16" s="62">
        <f t="shared" si="2"/>
        <v>0</v>
      </c>
      <c r="M16" s="4"/>
      <c r="N16" s="4"/>
      <c r="O16" s="4"/>
      <c r="P16" s="4"/>
      <c r="Q16" s="4"/>
      <c r="R16" s="4"/>
      <c r="S16" s="4"/>
      <c r="T16" s="4"/>
      <c r="U16" s="4">
        <v>450</v>
      </c>
      <c r="V16" s="4"/>
      <c r="W16" s="4"/>
      <c r="X16" s="4"/>
      <c r="Y16" s="4"/>
      <c r="Z16" s="4"/>
      <c r="AA16" s="4"/>
      <c r="AB16" s="4">
        <f t="shared" si="3"/>
        <v>450</v>
      </c>
      <c r="AC16" s="4"/>
      <c r="AD16" s="4"/>
      <c r="AE16" s="34">
        <v>75</v>
      </c>
      <c r="AF16" s="33">
        <f t="shared" si="0"/>
        <v>433.21000000000004</v>
      </c>
      <c r="AG16" s="34">
        <f t="shared" si="1"/>
        <v>13290.88</v>
      </c>
    </row>
    <row r="17" spans="1:33" x14ac:dyDescent="0.3">
      <c r="A17" t="s">
        <v>142</v>
      </c>
      <c r="B17" t="s">
        <v>139</v>
      </c>
      <c r="C17" t="s">
        <v>143</v>
      </c>
      <c r="E17" s="33">
        <v>4000</v>
      </c>
      <c r="F17" s="34"/>
      <c r="G17" s="4">
        <v>4000</v>
      </c>
      <c r="H17" s="4"/>
      <c r="I17" s="4"/>
      <c r="J17" s="4"/>
      <c r="K17" s="4"/>
      <c r="L17" s="62">
        <f t="shared" si="2"/>
        <v>4000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>
        <f t="shared" si="3"/>
        <v>0</v>
      </c>
      <c r="AC17" s="4"/>
      <c r="AD17" s="4"/>
      <c r="AE17" s="34"/>
      <c r="AF17" s="33"/>
      <c r="AG17" s="34"/>
    </row>
    <row r="18" spans="1:33" x14ac:dyDescent="0.3">
      <c r="E18" s="33"/>
      <c r="F18" s="34"/>
      <c r="G18" s="4"/>
      <c r="H18" s="4"/>
      <c r="I18" s="4"/>
      <c r="J18" s="4"/>
      <c r="K18" s="4"/>
      <c r="L18" s="62">
        <f t="shared" si="2"/>
        <v>0</v>
      </c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>
        <f t="shared" si="3"/>
        <v>0</v>
      </c>
      <c r="AC18" s="4"/>
      <c r="AD18" s="4"/>
      <c r="AE18" s="34"/>
      <c r="AF18" s="33"/>
      <c r="AG18" s="34"/>
    </row>
    <row r="19" spans="1:33" x14ac:dyDescent="0.3">
      <c r="E19" s="33"/>
      <c r="F19" s="34"/>
      <c r="G19" s="4"/>
      <c r="H19" s="4"/>
      <c r="I19" s="4"/>
      <c r="J19" s="4"/>
      <c r="K19" s="4"/>
      <c r="L19" s="62">
        <f t="shared" si="2"/>
        <v>0</v>
      </c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>
        <f t="shared" si="3"/>
        <v>0</v>
      </c>
      <c r="AC19" s="4"/>
      <c r="AD19" s="4"/>
      <c r="AE19" s="34"/>
      <c r="AF19" s="33"/>
      <c r="AG19" s="34"/>
    </row>
    <row r="20" spans="1:33" x14ac:dyDescent="0.3">
      <c r="E20" s="33"/>
      <c r="F20" s="34"/>
      <c r="G20" s="4"/>
      <c r="H20" s="4"/>
      <c r="I20" s="4"/>
      <c r="J20" s="4"/>
      <c r="K20" s="4"/>
      <c r="L20" s="62">
        <f t="shared" si="2"/>
        <v>0</v>
      </c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>
        <f t="shared" si="3"/>
        <v>0</v>
      </c>
      <c r="AC20" s="4"/>
      <c r="AD20" s="4"/>
      <c r="AE20" s="34"/>
      <c r="AF20" s="33"/>
      <c r="AG20" s="34"/>
    </row>
    <row r="21" spans="1:33" x14ac:dyDescent="0.3">
      <c r="E21" s="33"/>
      <c r="F21" s="34"/>
      <c r="G21" s="4"/>
      <c r="H21" s="4"/>
      <c r="I21" s="4"/>
      <c r="J21" s="4"/>
      <c r="K21" s="4"/>
      <c r="L21" s="62">
        <f t="shared" si="2"/>
        <v>0</v>
      </c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>
        <f t="shared" si="3"/>
        <v>0</v>
      </c>
      <c r="AC21" s="4"/>
      <c r="AD21" s="4"/>
      <c r="AE21" s="34"/>
      <c r="AF21" s="33"/>
      <c r="AG21" s="34"/>
    </row>
    <row r="22" spans="1:33" x14ac:dyDescent="0.3">
      <c r="E22" s="33"/>
      <c r="F22" s="34"/>
      <c r="G22" s="4"/>
      <c r="H22" s="4"/>
      <c r="I22" s="4"/>
      <c r="J22" s="4"/>
      <c r="K22" s="4"/>
      <c r="L22" s="62">
        <f t="shared" si="2"/>
        <v>0</v>
      </c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>
        <f t="shared" si="3"/>
        <v>0</v>
      </c>
      <c r="AC22" s="4"/>
      <c r="AD22" s="4"/>
      <c r="AE22" s="34"/>
      <c r="AF22" s="33"/>
      <c r="AG22" s="34"/>
    </row>
    <row r="23" spans="1:33" x14ac:dyDescent="0.3">
      <c r="E23" s="33"/>
      <c r="F23" s="34"/>
      <c r="G23" s="4"/>
      <c r="H23" s="4"/>
      <c r="I23" s="4"/>
      <c r="J23" s="4"/>
      <c r="K23" s="4"/>
      <c r="L23" s="62">
        <f t="shared" si="2"/>
        <v>0</v>
      </c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>
        <f t="shared" si="3"/>
        <v>0</v>
      </c>
      <c r="AC23" s="4"/>
      <c r="AD23" s="4"/>
      <c r="AE23" s="34"/>
      <c r="AF23" s="33"/>
      <c r="AG23" s="34"/>
    </row>
    <row r="24" spans="1:33" x14ac:dyDescent="0.3">
      <c r="E24" s="33"/>
      <c r="F24" s="34"/>
      <c r="G24" s="4"/>
      <c r="H24" s="4"/>
      <c r="I24" s="4"/>
      <c r="J24" s="4"/>
      <c r="K24" s="4"/>
      <c r="L24" s="62">
        <f t="shared" si="2"/>
        <v>0</v>
      </c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>
        <f t="shared" si="3"/>
        <v>0</v>
      </c>
      <c r="AC24" s="4"/>
      <c r="AD24" s="4"/>
      <c r="AE24" s="34"/>
      <c r="AF24" s="33"/>
      <c r="AG24" s="34"/>
    </row>
    <row r="25" spans="1:33" x14ac:dyDescent="0.3">
      <c r="E25" s="33"/>
      <c r="F25" s="34"/>
      <c r="G25" s="4"/>
      <c r="H25" s="4"/>
      <c r="I25" s="4"/>
      <c r="J25" s="4"/>
      <c r="K25" s="4"/>
      <c r="L25" s="62">
        <f t="shared" si="2"/>
        <v>0</v>
      </c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>
        <f t="shared" si="3"/>
        <v>0</v>
      </c>
      <c r="AC25" s="4"/>
      <c r="AD25" s="4"/>
      <c r="AE25" s="34"/>
      <c r="AF25" s="33"/>
      <c r="AG25" s="34"/>
    </row>
    <row r="26" spans="1:33" x14ac:dyDescent="0.3">
      <c r="E26" s="33"/>
      <c r="F26" s="34"/>
      <c r="G26" s="4"/>
      <c r="H26" s="4"/>
      <c r="I26" s="4"/>
      <c r="J26" s="4"/>
      <c r="K26" s="4"/>
      <c r="L26" s="62">
        <f t="shared" si="2"/>
        <v>0</v>
      </c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>
        <f t="shared" si="3"/>
        <v>0</v>
      </c>
      <c r="AC26" s="4"/>
      <c r="AD26" s="4"/>
      <c r="AE26" s="34"/>
      <c r="AF26" s="33"/>
      <c r="AG26" s="34"/>
    </row>
    <row r="27" spans="1:33" x14ac:dyDescent="0.3">
      <c r="E27" s="33"/>
      <c r="F27" s="34"/>
      <c r="G27" s="4"/>
      <c r="H27" s="4"/>
      <c r="I27" s="4"/>
      <c r="J27" s="4"/>
      <c r="K27" s="4"/>
      <c r="L27" s="62">
        <f t="shared" si="2"/>
        <v>0</v>
      </c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>
        <f t="shared" si="3"/>
        <v>0</v>
      </c>
      <c r="AC27" s="4"/>
      <c r="AD27" s="4"/>
      <c r="AE27" s="34"/>
      <c r="AF27" s="33"/>
      <c r="AG27" s="34"/>
    </row>
    <row r="28" spans="1:33" x14ac:dyDescent="0.3">
      <c r="E28" s="33"/>
      <c r="F28" s="34"/>
      <c r="G28" s="4"/>
      <c r="H28" s="4"/>
      <c r="I28" s="4"/>
      <c r="J28" s="4"/>
      <c r="K28" s="4"/>
      <c r="L28" s="62">
        <f t="shared" si="2"/>
        <v>0</v>
      </c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>
        <f t="shared" si="3"/>
        <v>0</v>
      </c>
      <c r="AC28" s="4"/>
      <c r="AD28" s="4"/>
      <c r="AE28" s="34"/>
      <c r="AF28" s="33"/>
      <c r="AG28" s="34"/>
    </row>
    <row r="29" spans="1:33" x14ac:dyDescent="0.3">
      <c r="E29" s="33"/>
      <c r="F29" s="34"/>
      <c r="G29" s="4"/>
      <c r="H29" s="4"/>
      <c r="I29" s="4"/>
      <c r="J29" s="4"/>
      <c r="K29" s="4"/>
      <c r="L29" s="62">
        <f t="shared" si="2"/>
        <v>0</v>
      </c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>
        <f t="shared" si="3"/>
        <v>0</v>
      </c>
      <c r="AC29" s="4"/>
      <c r="AD29" s="4"/>
      <c r="AE29" s="34"/>
      <c r="AF29" s="73"/>
      <c r="AG29" s="34"/>
    </row>
    <row r="30" spans="1:33" x14ac:dyDescent="0.3">
      <c r="E30" s="33"/>
      <c r="F30" s="34"/>
      <c r="G30" s="4"/>
      <c r="H30" s="4"/>
      <c r="I30" s="4"/>
      <c r="J30" s="4"/>
      <c r="K30" s="4"/>
      <c r="L30" s="62">
        <f t="shared" si="2"/>
        <v>0</v>
      </c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>
        <f t="shared" si="3"/>
        <v>0</v>
      </c>
      <c r="AC30" s="4"/>
      <c r="AD30" s="4"/>
      <c r="AE30" s="34"/>
      <c r="AF30" s="73"/>
      <c r="AG30" s="34"/>
    </row>
    <row r="31" spans="1:33" x14ac:dyDescent="0.3">
      <c r="E31" s="33"/>
      <c r="F31" s="34"/>
      <c r="G31" s="4"/>
      <c r="H31" s="4"/>
      <c r="I31" s="4"/>
      <c r="J31" s="4"/>
      <c r="K31" s="4"/>
      <c r="L31" s="62">
        <f t="shared" si="2"/>
        <v>0</v>
      </c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>
        <f t="shared" si="3"/>
        <v>0</v>
      </c>
      <c r="AC31" s="4"/>
      <c r="AD31" s="4"/>
      <c r="AE31" s="34"/>
      <c r="AF31" s="73"/>
      <c r="AG31" s="34"/>
    </row>
    <row r="32" spans="1:33" x14ac:dyDescent="0.3">
      <c r="E32" s="33"/>
      <c r="F32" s="34"/>
      <c r="G32" s="4"/>
      <c r="H32" s="4"/>
      <c r="I32" s="4"/>
      <c r="J32" s="4"/>
      <c r="K32" s="4"/>
      <c r="L32" s="62">
        <f t="shared" si="2"/>
        <v>0</v>
      </c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>
        <f t="shared" si="3"/>
        <v>0</v>
      </c>
      <c r="AC32" s="4"/>
      <c r="AD32" s="4"/>
      <c r="AE32" s="34"/>
      <c r="AF32" s="73"/>
      <c r="AG32" s="72"/>
    </row>
    <row r="33" spans="5:37" x14ac:dyDescent="0.3">
      <c r="E33" s="33"/>
      <c r="F33" s="34"/>
      <c r="G33" s="4"/>
      <c r="H33" s="4"/>
      <c r="I33" s="4"/>
      <c r="J33" s="4"/>
      <c r="K33" s="4"/>
      <c r="L33" s="62">
        <f t="shared" si="2"/>
        <v>0</v>
      </c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>
        <f t="shared" si="3"/>
        <v>0</v>
      </c>
      <c r="AC33" s="4"/>
      <c r="AD33" s="4"/>
      <c r="AE33" s="34"/>
      <c r="AF33" s="73"/>
      <c r="AG33" s="72"/>
    </row>
    <row r="34" spans="5:37" x14ac:dyDescent="0.3">
      <c r="E34" s="33"/>
      <c r="F34" s="34"/>
      <c r="G34" s="4"/>
      <c r="H34" s="4"/>
      <c r="I34" s="4"/>
      <c r="J34" s="4"/>
      <c r="K34" s="4"/>
      <c r="L34" s="62">
        <f t="shared" si="2"/>
        <v>0</v>
      </c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>
        <f>SUM(M34:AA34)</f>
        <v>0</v>
      </c>
      <c r="AC34" s="4"/>
      <c r="AD34" s="4"/>
      <c r="AE34" s="34"/>
      <c r="AF34" s="73"/>
      <c r="AG34" s="72"/>
      <c r="AK34" t="s">
        <v>102</v>
      </c>
    </row>
    <row r="35" spans="5:37" x14ac:dyDescent="0.3">
      <c r="E35" s="33"/>
      <c r="F35" s="34"/>
      <c r="G35" s="4"/>
      <c r="H35" s="4"/>
      <c r="I35" s="4"/>
      <c r="J35" s="4"/>
      <c r="K35" s="4"/>
      <c r="L35" s="62">
        <f t="shared" si="2"/>
        <v>0</v>
      </c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>
        <f>SUM(M35:AA35)</f>
        <v>0</v>
      </c>
      <c r="AC35" s="4"/>
      <c r="AD35" s="4"/>
      <c r="AE35" s="34"/>
      <c r="AF35" s="73"/>
      <c r="AG35" s="72"/>
    </row>
    <row r="36" spans="5:37" x14ac:dyDescent="0.3">
      <c r="E36" s="33"/>
      <c r="F36" s="34"/>
      <c r="G36" s="4"/>
      <c r="H36" s="4"/>
      <c r="I36" s="4"/>
      <c r="J36" s="4"/>
      <c r="K36" s="4"/>
      <c r="L36" s="62">
        <f t="shared" si="2"/>
        <v>0</v>
      </c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>
        <f>SUM(M36:AA36)</f>
        <v>0</v>
      </c>
      <c r="AC36" s="4"/>
      <c r="AD36" s="4"/>
      <c r="AE36" s="34"/>
      <c r="AF36" s="73"/>
      <c r="AG36" s="72"/>
    </row>
    <row r="37" spans="5:37" x14ac:dyDescent="0.3">
      <c r="E37" s="33"/>
      <c r="F37" s="34"/>
      <c r="G37" s="4"/>
      <c r="H37" s="4"/>
      <c r="I37" s="4"/>
      <c r="J37" s="4"/>
      <c r="K37" s="4"/>
      <c r="L37" s="62">
        <f t="shared" si="2"/>
        <v>0</v>
      </c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>
        <f t="shared" si="3"/>
        <v>0</v>
      </c>
      <c r="AC37" s="4"/>
      <c r="AD37" s="4"/>
      <c r="AE37" s="34"/>
      <c r="AF37" s="73"/>
      <c r="AG37" s="72"/>
    </row>
    <row r="38" spans="5:37" x14ac:dyDescent="0.3">
      <c r="E38" s="33"/>
      <c r="F38" s="34"/>
      <c r="G38" s="4"/>
      <c r="H38" s="4"/>
      <c r="I38" s="4"/>
      <c r="J38" s="4"/>
      <c r="K38" s="4"/>
      <c r="L38" s="62">
        <f t="shared" si="2"/>
        <v>0</v>
      </c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>
        <f t="shared" si="3"/>
        <v>0</v>
      </c>
      <c r="AC38" s="4"/>
      <c r="AD38" s="4"/>
      <c r="AE38" s="34"/>
      <c r="AF38" s="73"/>
      <c r="AG38" s="72"/>
    </row>
    <row r="39" spans="5:37" x14ac:dyDescent="0.3">
      <c r="E39" s="33"/>
      <c r="F39" s="34"/>
      <c r="G39" s="4"/>
      <c r="H39" s="4"/>
      <c r="I39" s="4"/>
      <c r="J39" s="4"/>
      <c r="K39" s="4"/>
      <c r="L39" s="62">
        <f t="shared" si="2"/>
        <v>0</v>
      </c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>
        <f t="shared" si="3"/>
        <v>0</v>
      </c>
      <c r="AC39" s="4"/>
      <c r="AD39" s="4"/>
      <c r="AE39" s="34"/>
      <c r="AF39" s="73"/>
      <c r="AG39" s="72"/>
    </row>
    <row r="40" spans="5:37" x14ac:dyDescent="0.3">
      <c r="E40" s="33"/>
      <c r="F40" s="34"/>
      <c r="G40" s="4"/>
      <c r="H40" s="4"/>
      <c r="I40" s="4"/>
      <c r="J40" s="4"/>
      <c r="K40" s="4"/>
      <c r="L40" s="62">
        <f t="shared" si="2"/>
        <v>0</v>
      </c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>
        <f t="shared" si="3"/>
        <v>0</v>
      </c>
      <c r="AC40" s="4"/>
      <c r="AD40" s="4"/>
      <c r="AE40" s="34"/>
      <c r="AF40" s="73"/>
      <c r="AG40" s="72"/>
    </row>
    <row r="41" spans="5:37" x14ac:dyDescent="0.3">
      <c r="E41" s="33"/>
      <c r="F41" s="34"/>
      <c r="G41" s="4"/>
      <c r="H41" s="4"/>
      <c r="I41" s="4"/>
      <c r="J41" s="4"/>
      <c r="K41" s="4"/>
      <c r="L41" s="62">
        <f t="shared" si="2"/>
        <v>0</v>
      </c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>
        <f t="shared" si="3"/>
        <v>0</v>
      </c>
      <c r="AC41" s="4"/>
      <c r="AD41" s="4"/>
      <c r="AE41" s="34"/>
      <c r="AF41" s="73"/>
      <c r="AG41" s="72"/>
    </row>
    <row r="42" spans="5:37" x14ac:dyDescent="0.3">
      <c r="E42" s="33"/>
      <c r="F42" s="34"/>
      <c r="G42" s="4"/>
      <c r="H42" s="4"/>
      <c r="I42" s="4"/>
      <c r="J42" s="4"/>
      <c r="K42" s="4"/>
      <c r="L42" s="62">
        <f t="shared" si="2"/>
        <v>0</v>
      </c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>
        <f t="shared" si="3"/>
        <v>0</v>
      </c>
      <c r="AC42" s="4"/>
      <c r="AD42" s="4"/>
      <c r="AE42" s="34"/>
      <c r="AF42" s="73"/>
      <c r="AG42" s="72"/>
    </row>
    <row r="43" spans="5:37" x14ac:dyDescent="0.3">
      <c r="E43" s="33"/>
      <c r="F43" s="34"/>
      <c r="G43" s="4"/>
      <c r="H43" s="4"/>
      <c r="I43" s="4"/>
      <c r="J43" s="4"/>
      <c r="K43" s="4"/>
      <c r="L43" s="62">
        <f t="shared" si="2"/>
        <v>0</v>
      </c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>
        <f t="shared" si="3"/>
        <v>0</v>
      </c>
      <c r="AC43" s="4"/>
      <c r="AD43" s="4"/>
      <c r="AE43" s="34"/>
      <c r="AF43" s="73"/>
      <c r="AG43" s="72"/>
    </row>
    <row r="44" spans="5:37" x14ac:dyDescent="0.3">
      <c r="E44" s="33"/>
      <c r="F44" s="34"/>
      <c r="G44" s="4"/>
      <c r="H44" s="4"/>
      <c r="I44" s="4"/>
      <c r="J44" s="4"/>
      <c r="K44" s="4"/>
      <c r="L44" s="62">
        <f t="shared" si="2"/>
        <v>0</v>
      </c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>
        <f t="shared" si="3"/>
        <v>0</v>
      </c>
      <c r="AC44" s="4"/>
      <c r="AD44" s="4"/>
      <c r="AE44" s="34"/>
      <c r="AF44" s="73"/>
      <c r="AG44" s="72"/>
    </row>
    <row r="45" spans="5:37" x14ac:dyDescent="0.3">
      <c r="E45" s="33"/>
      <c r="F45" s="34"/>
      <c r="G45" s="4"/>
      <c r="H45" s="4"/>
      <c r="I45" s="4"/>
      <c r="J45" s="4"/>
      <c r="K45" s="4"/>
      <c r="L45" s="62">
        <f t="shared" si="2"/>
        <v>0</v>
      </c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>
        <f t="shared" si="3"/>
        <v>0</v>
      </c>
      <c r="AC45" s="4"/>
      <c r="AD45" s="4"/>
      <c r="AE45" s="34"/>
      <c r="AF45" s="73"/>
      <c r="AG45" s="72"/>
    </row>
    <row r="46" spans="5:37" x14ac:dyDescent="0.3">
      <c r="E46" s="33"/>
      <c r="F46" s="34"/>
      <c r="G46" s="4"/>
      <c r="H46" s="4"/>
      <c r="I46" s="4"/>
      <c r="J46" s="4"/>
      <c r="K46" s="4"/>
      <c r="L46" s="62">
        <f t="shared" si="2"/>
        <v>0</v>
      </c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>
        <f t="shared" si="3"/>
        <v>0</v>
      </c>
      <c r="AC46" s="4"/>
      <c r="AD46" s="4"/>
      <c r="AE46" s="34"/>
      <c r="AF46" s="73"/>
      <c r="AG46" s="72"/>
    </row>
    <row r="47" spans="5:37" x14ac:dyDescent="0.3">
      <c r="E47" s="33"/>
      <c r="F47" s="34"/>
      <c r="G47" s="4"/>
      <c r="H47" s="4"/>
      <c r="I47" s="4"/>
      <c r="J47" s="4"/>
      <c r="K47" s="4"/>
      <c r="L47" s="59">
        <f t="shared" si="2"/>
        <v>0</v>
      </c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>
        <f t="shared" si="3"/>
        <v>0</v>
      </c>
      <c r="AC47" s="4"/>
      <c r="AD47" s="4"/>
      <c r="AE47" s="34"/>
      <c r="AF47" s="73"/>
      <c r="AG47" s="72"/>
    </row>
    <row r="48" spans="5:37" x14ac:dyDescent="0.3">
      <c r="E48" s="33"/>
      <c r="F48" s="34"/>
      <c r="G48" s="4"/>
      <c r="H48" s="4"/>
      <c r="I48" s="4"/>
      <c r="J48" s="4"/>
      <c r="K48" s="4"/>
      <c r="L48" s="59">
        <f t="shared" si="2"/>
        <v>0</v>
      </c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>
        <f t="shared" si="3"/>
        <v>0</v>
      </c>
      <c r="AC48" s="4"/>
      <c r="AD48" s="4"/>
      <c r="AE48" s="34"/>
      <c r="AF48" s="73"/>
      <c r="AG48" s="72"/>
    </row>
    <row r="49" spans="5:33" x14ac:dyDescent="0.3">
      <c r="E49" s="33"/>
      <c r="F49" s="34"/>
      <c r="G49" s="4"/>
      <c r="H49" s="4"/>
      <c r="I49" s="4"/>
      <c r="J49" s="4"/>
      <c r="K49" s="4"/>
      <c r="L49" s="59">
        <f t="shared" si="2"/>
        <v>0</v>
      </c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>
        <f t="shared" si="3"/>
        <v>0</v>
      </c>
      <c r="AC49" s="4"/>
      <c r="AD49" s="4"/>
      <c r="AE49" s="34"/>
      <c r="AF49" s="73"/>
      <c r="AG49" s="72"/>
    </row>
    <row r="50" spans="5:33" x14ac:dyDescent="0.3">
      <c r="E50" s="33"/>
      <c r="F50" s="34"/>
      <c r="G50" s="4"/>
      <c r="H50" s="4"/>
      <c r="I50" s="4"/>
      <c r="J50" s="4"/>
      <c r="K50" s="4"/>
      <c r="L50" s="59">
        <f t="shared" ref="L50:L73" si="4">SUM(G50:K50)</f>
        <v>0</v>
      </c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>
        <f t="shared" si="3"/>
        <v>0</v>
      </c>
      <c r="AC50" s="4"/>
      <c r="AD50" s="4"/>
      <c r="AE50" s="34"/>
      <c r="AF50" s="73"/>
      <c r="AG50" s="72"/>
    </row>
    <row r="51" spans="5:33" x14ac:dyDescent="0.3">
      <c r="E51" s="33"/>
      <c r="F51" s="34"/>
      <c r="G51" s="4"/>
      <c r="H51" s="4"/>
      <c r="I51" s="4"/>
      <c r="J51" s="4"/>
      <c r="K51" s="4"/>
      <c r="L51" s="59">
        <f t="shared" si="4"/>
        <v>0</v>
      </c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>
        <f t="shared" si="3"/>
        <v>0</v>
      </c>
      <c r="AC51" s="4"/>
      <c r="AD51" s="4"/>
      <c r="AE51" s="34"/>
      <c r="AF51" s="73"/>
      <c r="AG51" s="72"/>
    </row>
    <row r="52" spans="5:33" x14ac:dyDescent="0.3">
      <c r="E52" s="33"/>
      <c r="F52" s="34"/>
      <c r="G52" s="4"/>
      <c r="H52" s="4"/>
      <c r="I52" s="4"/>
      <c r="J52" s="4"/>
      <c r="K52" s="4"/>
      <c r="L52" s="59">
        <f t="shared" si="4"/>
        <v>0</v>
      </c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>
        <f t="shared" si="3"/>
        <v>0</v>
      </c>
      <c r="AC52" s="4"/>
      <c r="AD52" s="4"/>
      <c r="AE52" s="34"/>
      <c r="AF52" s="73"/>
      <c r="AG52" s="72"/>
    </row>
    <row r="53" spans="5:33" x14ac:dyDescent="0.3">
      <c r="E53" s="33"/>
      <c r="F53" s="34"/>
      <c r="G53" s="4"/>
      <c r="H53" s="4"/>
      <c r="I53" s="4"/>
      <c r="J53" s="4"/>
      <c r="K53" s="4"/>
      <c r="L53" s="59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>
        <f t="shared" si="3"/>
        <v>0</v>
      </c>
      <c r="AC53" s="4"/>
      <c r="AD53" s="4"/>
      <c r="AE53" s="34"/>
      <c r="AF53" s="73"/>
      <c r="AG53" s="72"/>
    </row>
    <row r="54" spans="5:33" x14ac:dyDescent="0.3">
      <c r="E54" s="33"/>
      <c r="F54" s="34"/>
      <c r="G54" s="4"/>
      <c r="H54" s="4"/>
      <c r="I54" s="4"/>
      <c r="J54" s="4"/>
      <c r="K54" s="4"/>
      <c r="L54" s="59">
        <f t="shared" si="4"/>
        <v>0</v>
      </c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>
        <f t="shared" si="3"/>
        <v>0</v>
      </c>
      <c r="AC54" s="4"/>
      <c r="AD54" s="4"/>
      <c r="AE54" s="34"/>
      <c r="AF54" s="73"/>
      <c r="AG54" s="72"/>
    </row>
    <row r="55" spans="5:33" x14ac:dyDescent="0.3">
      <c r="E55" s="33"/>
      <c r="F55" s="34"/>
      <c r="G55" s="4"/>
      <c r="H55" s="4"/>
      <c r="I55" s="4"/>
      <c r="J55" s="4"/>
      <c r="K55" s="4"/>
      <c r="L55" s="59">
        <f t="shared" si="4"/>
        <v>0</v>
      </c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>
        <f t="shared" si="3"/>
        <v>0</v>
      </c>
      <c r="AC55" s="4"/>
      <c r="AD55" s="4"/>
      <c r="AE55" s="34"/>
      <c r="AF55" s="73"/>
      <c r="AG55" s="72"/>
    </row>
    <row r="56" spans="5:33" x14ac:dyDescent="0.3">
      <c r="E56" s="33"/>
      <c r="F56" s="34"/>
      <c r="G56" s="4"/>
      <c r="H56" s="4"/>
      <c r="I56" s="4"/>
      <c r="J56" s="4"/>
      <c r="K56" s="4"/>
      <c r="L56" s="59">
        <f t="shared" si="4"/>
        <v>0</v>
      </c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>
        <f t="shared" si="3"/>
        <v>0</v>
      </c>
      <c r="AC56" s="4"/>
      <c r="AD56" s="4"/>
      <c r="AE56" s="34"/>
      <c r="AF56" s="73"/>
      <c r="AG56" s="72"/>
    </row>
    <row r="57" spans="5:33" x14ac:dyDescent="0.3">
      <c r="E57" s="33"/>
      <c r="F57" s="34"/>
      <c r="G57" s="4"/>
      <c r="H57" s="4"/>
      <c r="I57" s="4"/>
      <c r="J57" s="4"/>
      <c r="K57" s="4"/>
      <c r="L57" s="59">
        <f t="shared" si="4"/>
        <v>0</v>
      </c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>
        <f t="shared" si="3"/>
        <v>0</v>
      </c>
      <c r="AC57" s="4"/>
      <c r="AD57" s="4"/>
      <c r="AE57" s="34"/>
      <c r="AF57" s="73"/>
      <c r="AG57" s="72"/>
    </row>
    <row r="58" spans="5:33" x14ac:dyDescent="0.3">
      <c r="E58" s="33"/>
      <c r="F58" s="34"/>
      <c r="G58" s="4"/>
      <c r="H58" s="4"/>
      <c r="I58" s="4"/>
      <c r="J58" s="4"/>
      <c r="K58" s="4"/>
      <c r="L58" s="59">
        <f t="shared" si="4"/>
        <v>0</v>
      </c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>
        <f t="shared" si="3"/>
        <v>0</v>
      </c>
      <c r="AC58" s="4"/>
      <c r="AD58" s="4"/>
      <c r="AE58" s="34"/>
      <c r="AF58" s="73"/>
      <c r="AG58" s="72"/>
    </row>
    <row r="59" spans="5:33" x14ac:dyDescent="0.3">
      <c r="E59" s="33"/>
      <c r="F59" s="34"/>
      <c r="G59" s="4"/>
      <c r="H59" s="4"/>
      <c r="I59" s="4"/>
      <c r="J59" s="4"/>
      <c r="K59" s="4"/>
      <c r="L59" s="59">
        <f t="shared" si="4"/>
        <v>0</v>
      </c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>
        <f t="shared" si="3"/>
        <v>0</v>
      </c>
      <c r="AC59" s="4"/>
      <c r="AD59" s="4"/>
      <c r="AE59" s="34"/>
      <c r="AF59" s="73"/>
      <c r="AG59" s="72"/>
    </row>
    <row r="60" spans="5:33" x14ac:dyDescent="0.3">
      <c r="E60" s="30"/>
      <c r="F60" s="31"/>
      <c r="K60" s="4"/>
      <c r="L60" s="59">
        <f t="shared" si="4"/>
        <v>0</v>
      </c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>
        <f t="shared" si="3"/>
        <v>0</v>
      </c>
      <c r="AC60" s="4"/>
      <c r="AD60" s="4"/>
      <c r="AE60" s="34"/>
      <c r="AF60" s="73"/>
      <c r="AG60" s="72"/>
    </row>
    <row r="61" spans="5:33" x14ac:dyDescent="0.3">
      <c r="E61" s="30"/>
      <c r="F61" s="31"/>
      <c r="K61" s="4"/>
      <c r="L61" s="59">
        <f t="shared" si="4"/>
        <v>0</v>
      </c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>
        <f t="shared" si="3"/>
        <v>0</v>
      </c>
      <c r="AC61" s="4"/>
      <c r="AD61" s="4"/>
      <c r="AE61" s="34"/>
      <c r="AF61" s="73"/>
      <c r="AG61" s="72"/>
    </row>
    <row r="62" spans="5:33" x14ac:dyDescent="0.3">
      <c r="E62" s="30"/>
      <c r="F62" s="34"/>
      <c r="K62" s="4"/>
      <c r="L62" s="59">
        <f t="shared" si="4"/>
        <v>0</v>
      </c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>
        <f t="shared" si="3"/>
        <v>0</v>
      </c>
      <c r="AC62" s="4"/>
      <c r="AD62" s="4"/>
      <c r="AE62" s="34"/>
      <c r="AF62" s="73"/>
      <c r="AG62" s="72"/>
    </row>
    <row r="63" spans="5:33" x14ac:dyDescent="0.3">
      <c r="E63" s="33"/>
      <c r="F63" s="31"/>
      <c r="K63" s="4"/>
      <c r="L63" s="62">
        <f t="shared" si="4"/>
        <v>0</v>
      </c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>
        <f t="shared" si="3"/>
        <v>0</v>
      </c>
      <c r="AC63" s="4"/>
      <c r="AD63" s="4"/>
      <c r="AE63" s="34"/>
      <c r="AF63" s="73"/>
      <c r="AG63" s="72"/>
    </row>
    <row r="64" spans="5:33" x14ac:dyDescent="0.3">
      <c r="E64" s="30"/>
      <c r="F64" s="31"/>
      <c r="K64" s="4"/>
      <c r="L64" s="59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>
        <f t="shared" si="3"/>
        <v>0</v>
      </c>
      <c r="AC64" s="4"/>
      <c r="AD64" s="4"/>
      <c r="AE64" s="34"/>
      <c r="AF64" s="73"/>
      <c r="AG64" s="72"/>
    </row>
    <row r="65" spans="5:33" x14ac:dyDescent="0.3">
      <c r="E65" s="30"/>
      <c r="F65" s="31"/>
      <c r="K65" s="4"/>
      <c r="L65" s="59">
        <f t="shared" si="4"/>
        <v>0</v>
      </c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>
        <f t="shared" si="3"/>
        <v>0</v>
      </c>
      <c r="AC65" s="4"/>
      <c r="AD65" s="4"/>
      <c r="AE65" s="34"/>
      <c r="AF65" s="73"/>
      <c r="AG65" s="72"/>
    </row>
    <row r="66" spans="5:33" x14ac:dyDescent="0.3">
      <c r="E66" s="30"/>
      <c r="F66" s="31"/>
      <c r="K66" s="4"/>
      <c r="L66" s="59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>
        <f t="shared" si="3"/>
        <v>0</v>
      </c>
      <c r="AC66" s="4"/>
      <c r="AD66" s="4"/>
      <c r="AE66" s="34"/>
      <c r="AF66" s="73"/>
      <c r="AG66" s="72"/>
    </row>
    <row r="67" spans="5:33" x14ac:dyDescent="0.3">
      <c r="E67" s="33"/>
      <c r="F67" s="34"/>
      <c r="G67" s="4"/>
      <c r="H67" s="4"/>
      <c r="I67" s="4"/>
      <c r="J67" s="4"/>
      <c r="K67" s="4"/>
      <c r="L67" s="59">
        <f t="shared" si="4"/>
        <v>0</v>
      </c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>
        <f t="shared" si="3"/>
        <v>0</v>
      </c>
      <c r="AC67" s="4"/>
      <c r="AD67" s="4"/>
      <c r="AE67" s="34"/>
      <c r="AF67" s="73"/>
      <c r="AG67" s="72"/>
    </row>
    <row r="68" spans="5:33" x14ac:dyDescent="0.3">
      <c r="E68" s="33"/>
      <c r="F68" s="34"/>
      <c r="G68" s="4"/>
      <c r="H68" s="4"/>
      <c r="I68" s="4"/>
      <c r="J68" s="4"/>
      <c r="K68" s="4"/>
      <c r="L68" s="59">
        <f t="shared" si="4"/>
        <v>0</v>
      </c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>
        <f t="shared" si="3"/>
        <v>0</v>
      </c>
      <c r="AC68" s="4"/>
      <c r="AD68" s="4"/>
      <c r="AE68" s="34"/>
      <c r="AF68" s="74"/>
      <c r="AG68" s="75"/>
    </row>
    <row r="69" spans="5:33" x14ac:dyDescent="0.3">
      <c r="E69" s="33"/>
      <c r="F69" s="34"/>
      <c r="G69" s="4"/>
      <c r="H69" s="4"/>
      <c r="I69" s="4"/>
      <c r="J69" s="4"/>
      <c r="K69" s="4"/>
      <c r="L69" s="59">
        <f t="shared" si="4"/>
        <v>0</v>
      </c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>
        <f t="shared" si="3"/>
        <v>0</v>
      </c>
      <c r="AC69" s="4"/>
      <c r="AD69" s="4"/>
      <c r="AE69" s="34"/>
      <c r="AF69" s="73"/>
      <c r="AG69" s="72"/>
    </row>
    <row r="70" spans="5:33" x14ac:dyDescent="0.3">
      <c r="E70" s="33"/>
      <c r="F70" s="34"/>
      <c r="G70" s="4"/>
      <c r="H70" s="4"/>
      <c r="I70" s="4"/>
      <c r="J70" s="4"/>
      <c r="K70" s="4"/>
      <c r="L70" s="59">
        <f t="shared" si="4"/>
        <v>0</v>
      </c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>
        <f t="shared" si="3"/>
        <v>0</v>
      </c>
      <c r="AC70" s="4"/>
      <c r="AD70" s="4"/>
      <c r="AE70" s="34"/>
      <c r="AF70" s="73"/>
      <c r="AG70" s="72"/>
    </row>
    <row r="71" spans="5:33" x14ac:dyDescent="0.3">
      <c r="E71" s="33"/>
      <c r="F71" s="34"/>
      <c r="G71" s="4"/>
      <c r="H71" s="4"/>
      <c r="I71" s="4"/>
      <c r="J71" s="4"/>
      <c r="K71" s="4"/>
      <c r="L71" s="59">
        <f t="shared" si="4"/>
        <v>0</v>
      </c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>
        <f t="shared" si="3"/>
        <v>0</v>
      </c>
      <c r="AC71" s="4"/>
      <c r="AD71" s="4"/>
      <c r="AE71" s="34"/>
      <c r="AF71" s="73"/>
      <c r="AG71" s="72"/>
    </row>
    <row r="72" spans="5:33" x14ac:dyDescent="0.3">
      <c r="E72" s="33"/>
      <c r="F72" s="34"/>
      <c r="G72" s="4"/>
      <c r="H72" s="4"/>
      <c r="I72" s="4"/>
      <c r="J72" s="4"/>
      <c r="K72" s="4"/>
      <c r="L72" s="59">
        <f t="shared" si="4"/>
        <v>0</v>
      </c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>
        <f t="shared" si="3"/>
        <v>0</v>
      </c>
      <c r="AC72" s="4"/>
      <c r="AD72" s="4"/>
      <c r="AE72" s="34"/>
      <c r="AF72" s="73"/>
      <c r="AG72" s="72"/>
    </row>
    <row r="73" spans="5:33" x14ac:dyDescent="0.3">
      <c r="E73" s="33"/>
      <c r="F73" s="34"/>
      <c r="G73" s="4"/>
      <c r="H73" s="4"/>
      <c r="I73" s="4"/>
      <c r="J73" s="4"/>
      <c r="K73" s="4"/>
      <c r="L73" s="59">
        <f t="shared" si="4"/>
        <v>0</v>
      </c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>
        <f t="shared" si="3"/>
        <v>0</v>
      </c>
      <c r="AC73" s="4"/>
      <c r="AD73" s="4"/>
      <c r="AE73" s="34"/>
      <c r="AF73" s="33"/>
      <c r="AG73" s="34"/>
    </row>
    <row r="74" spans="5:33" x14ac:dyDescent="0.3">
      <c r="E74" s="33"/>
      <c r="F74" s="34"/>
      <c r="G74" s="4"/>
      <c r="H74" s="4"/>
      <c r="I74" s="4"/>
      <c r="J74" s="4"/>
      <c r="K74" s="34"/>
      <c r="L74" s="59">
        <f t="shared" ref="L74:L82" si="5">SUM(G74:K74)</f>
        <v>0</v>
      </c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>
        <f t="shared" si="3"/>
        <v>0</v>
      </c>
      <c r="AC74" s="4"/>
      <c r="AD74" s="4"/>
      <c r="AE74" s="34"/>
      <c r="AF74" s="33"/>
      <c r="AG74" s="34"/>
    </row>
    <row r="75" spans="5:33" x14ac:dyDescent="0.3">
      <c r="E75" s="33"/>
      <c r="F75" s="34"/>
      <c r="G75" s="4"/>
      <c r="H75" s="4"/>
      <c r="I75" s="4"/>
      <c r="J75" s="4"/>
      <c r="K75" s="34"/>
      <c r="L75" s="59">
        <f t="shared" si="5"/>
        <v>0</v>
      </c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>
        <f t="shared" si="3"/>
        <v>0</v>
      </c>
      <c r="AC75" s="4"/>
      <c r="AD75" s="4"/>
      <c r="AE75" s="34"/>
      <c r="AF75" s="33"/>
      <c r="AG75" s="34"/>
    </row>
    <row r="76" spans="5:33" x14ac:dyDescent="0.3">
      <c r="E76" s="33"/>
      <c r="F76" s="34"/>
      <c r="G76" s="4"/>
      <c r="H76" s="4"/>
      <c r="I76" s="4"/>
      <c r="J76" s="4"/>
      <c r="K76" s="34"/>
      <c r="L76" s="59">
        <f t="shared" si="5"/>
        <v>0</v>
      </c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34"/>
      <c r="AF76" s="70"/>
      <c r="AG76" s="71"/>
    </row>
    <row r="77" spans="5:33" x14ac:dyDescent="0.3">
      <c r="E77" s="33"/>
      <c r="F77" s="34"/>
      <c r="G77" s="4"/>
      <c r="H77" s="4"/>
      <c r="I77" s="4"/>
      <c r="J77" s="4"/>
      <c r="K77" s="34"/>
      <c r="L77" s="59">
        <f t="shared" si="5"/>
        <v>0</v>
      </c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34"/>
      <c r="AF77" s="33"/>
      <c r="AG77" s="34"/>
    </row>
    <row r="78" spans="5:33" x14ac:dyDescent="0.3">
      <c r="E78" s="33"/>
      <c r="F78" s="34"/>
      <c r="G78" s="4"/>
      <c r="H78" s="4"/>
      <c r="I78" s="4"/>
      <c r="J78" s="4"/>
      <c r="K78" s="34"/>
      <c r="L78" s="59">
        <f t="shared" si="5"/>
        <v>0</v>
      </c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34"/>
      <c r="AF78" s="33"/>
      <c r="AG78" s="34"/>
    </row>
    <row r="79" spans="5:33" x14ac:dyDescent="0.3">
      <c r="E79" s="33"/>
      <c r="F79" s="34"/>
      <c r="G79" s="4"/>
      <c r="H79" s="4"/>
      <c r="I79" s="4"/>
      <c r="J79" s="4"/>
      <c r="K79" s="34"/>
      <c r="L79" s="59">
        <f t="shared" si="5"/>
        <v>0</v>
      </c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34"/>
      <c r="AF79" s="33"/>
      <c r="AG79" s="34"/>
    </row>
    <row r="80" spans="5:33" x14ac:dyDescent="0.3">
      <c r="E80" s="33"/>
      <c r="F80" s="34"/>
      <c r="G80" s="4"/>
      <c r="H80" s="4"/>
      <c r="I80" s="4"/>
      <c r="J80" s="4"/>
      <c r="K80" s="34"/>
      <c r="L80" s="59">
        <f t="shared" si="5"/>
        <v>0</v>
      </c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34"/>
      <c r="AF80" s="33"/>
      <c r="AG80" s="34"/>
    </row>
    <row r="81" spans="5:33" x14ac:dyDescent="0.3">
      <c r="E81" s="33"/>
      <c r="F81" s="34"/>
      <c r="G81" s="4"/>
      <c r="H81" s="4"/>
      <c r="I81" s="4"/>
      <c r="J81" s="4"/>
      <c r="K81" s="34"/>
      <c r="L81" s="59">
        <f t="shared" si="5"/>
        <v>0</v>
      </c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34"/>
      <c r="AF81" s="33"/>
      <c r="AG81" s="34"/>
    </row>
    <row r="82" spans="5:33" x14ac:dyDescent="0.3">
      <c r="E82" s="33"/>
      <c r="F82" s="34"/>
      <c r="G82" s="4"/>
      <c r="H82" s="4"/>
      <c r="I82" s="4"/>
      <c r="J82" s="4"/>
      <c r="K82" s="34"/>
      <c r="L82" s="59">
        <f t="shared" si="5"/>
        <v>0</v>
      </c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34"/>
      <c r="AF82" s="33"/>
      <c r="AG82" s="34"/>
    </row>
    <row r="83" spans="5:33" x14ac:dyDescent="0.3">
      <c r="E83" s="33"/>
      <c r="F83" s="34"/>
      <c r="G83" s="4"/>
      <c r="H83" s="4"/>
      <c r="I83" s="4"/>
      <c r="J83" s="4"/>
      <c r="K83" s="34"/>
      <c r="L83" s="59">
        <f t="shared" ref="L83:L95" si="6">SUM(G83:K83)</f>
        <v>0</v>
      </c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34"/>
      <c r="AF83" s="33"/>
      <c r="AG83" s="34"/>
    </row>
    <row r="84" spans="5:33" x14ac:dyDescent="0.3">
      <c r="E84" s="33"/>
      <c r="F84" s="34"/>
      <c r="G84" s="4"/>
      <c r="H84" s="4"/>
      <c r="I84" s="4"/>
      <c r="J84" s="4"/>
      <c r="K84" s="34"/>
      <c r="L84" s="59">
        <f t="shared" si="6"/>
        <v>0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34"/>
      <c r="AF84" s="33"/>
      <c r="AG84" s="34"/>
    </row>
    <row r="85" spans="5:33" x14ac:dyDescent="0.3">
      <c r="E85" s="33"/>
      <c r="F85" s="34"/>
      <c r="G85" s="4"/>
      <c r="H85" s="4"/>
      <c r="I85" s="4"/>
      <c r="J85" s="4"/>
      <c r="K85" s="34"/>
      <c r="L85" s="59">
        <f t="shared" si="6"/>
        <v>0</v>
      </c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34"/>
      <c r="AF85" s="33"/>
      <c r="AG85" s="34"/>
    </row>
    <row r="86" spans="5:33" x14ac:dyDescent="0.3">
      <c r="E86" s="33"/>
      <c r="F86" s="34"/>
      <c r="G86" s="4"/>
      <c r="H86" s="4"/>
      <c r="I86" s="4"/>
      <c r="J86" s="4"/>
      <c r="K86" s="34"/>
      <c r="L86" s="59">
        <f t="shared" si="6"/>
        <v>0</v>
      </c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34"/>
      <c r="AF86" s="33"/>
      <c r="AG86" s="34"/>
    </row>
    <row r="87" spans="5:33" x14ac:dyDescent="0.3">
      <c r="E87" s="33"/>
      <c r="F87" s="34"/>
      <c r="G87" s="4"/>
      <c r="H87" s="4"/>
      <c r="I87" s="4"/>
      <c r="J87" s="4"/>
      <c r="K87" s="34"/>
      <c r="L87" s="59">
        <f t="shared" si="6"/>
        <v>0</v>
      </c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34"/>
      <c r="AF87" s="68"/>
      <c r="AG87" s="69"/>
    </row>
    <row r="88" spans="5:33" x14ac:dyDescent="0.3">
      <c r="E88" s="33"/>
      <c r="F88" s="34"/>
      <c r="G88" s="4"/>
      <c r="H88" s="4"/>
      <c r="I88" s="4"/>
      <c r="J88" s="4"/>
      <c r="K88" s="34"/>
      <c r="L88" s="59">
        <f t="shared" si="6"/>
        <v>0</v>
      </c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34"/>
      <c r="AF88" s="33"/>
      <c r="AG88" s="34"/>
    </row>
    <row r="89" spans="5:33" x14ac:dyDescent="0.3">
      <c r="E89" s="33"/>
      <c r="F89" s="34"/>
      <c r="G89" s="4"/>
      <c r="H89" s="4"/>
      <c r="I89" s="4"/>
      <c r="J89" s="4"/>
      <c r="K89" s="34"/>
      <c r="L89" s="59">
        <f t="shared" si="6"/>
        <v>0</v>
      </c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34"/>
      <c r="AF89" s="33"/>
      <c r="AG89" s="34"/>
    </row>
    <row r="90" spans="5:33" x14ac:dyDescent="0.3">
      <c r="E90" s="33"/>
      <c r="F90" s="34"/>
      <c r="G90" s="4"/>
      <c r="H90" s="4"/>
      <c r="I90" s="4"/>
      <c r="J90" s="4"/>
      <c r="K90" s="34"/>
      <c r="L90" s="59">
        <f t="shared" si="6"/>
        <v>0</v>
      </c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34"/>
      <c r="AF90" s="33"/>
      <c r="AG90" s="34"/>
    </row>
    <row r="91" spans="5:33" x14ac:dyDescent="0.3">
      <c r="E91" s="33"/>
      <c r="F91" s="34"/>
      <c r="G91" s="4"/>
      <c r="H91" s="4"/>
      <c r="I91" s="4"/>
      <c r="J91" s="4"/>
      <c r="K91" s="34"/>
      <c r="L91" s="62">
        <f t="shared" si="6"/>
        <v>0</v>
      </c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34"/>
      <c r="AF91" s="33"/>
      <c r="AG91" s="34"/>
    </row>
    <row r="92" spans="5:33" x14ac:dyDescent="0.3">
      <c r="E92" s="33"/>
      <c r="F92" s="34"/>
      <c r="G92" s="4"/>
      <c r="H92" s="4"/>
      <c r="I92" s="4"/>
      <c r="J92" s="4"/>
      <c r="K92" s="4"/>
      <c r="L92" s="62">
        <f t="shared" si="6"/>
        <v>0</v>
      </c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34"/>
      <c r="AF92" s="33"/>
      <c r="AG92" s="34"/>
    </row>
    <row r="93" spans="5:33" x14ac:dyDescent="0.3">
      <c r="E93" s="33"/>
      <c r="F93" s="34"/>
      <c r="G93" s="4"/>
      <c r="H93" s="4"/>
      <c r="I93" s="4"/>
      <c r="J93" s="4"/>
      <c r="K93" s="4"/>
      <c r="L93" s="62">
        <f t="shared" si="6"/>
        <v>0</v>
      </c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34"/>
      <c r="AF93" s="33"/>
      <c r="AG93" s="34"/>
    </row>
    <row r="94" spans="5:33" x14ac:dyDescent="0.3">
      <c r="E94" s="33"/>
      <c r="F94" s="34"/>
      <c r="G94" s="4"/>
      <c r="H94" s="4"/>
      <c r="I94" s="4"/>
      <c r="J94" s="4"/>
      <c r="K94" s="4"/>
      <c r="L94" s="62">
        <f t="shared" si="6"/>
        <v>0</v>
      </c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34"/>
      <c r="AF94" s="33"/>
      <c r="AG94" s="34"/>
    </row>
    <row r="95" spans="5:33" x14ac:dyDescent="0.3">
      <c r="E95" s="33"/>
      <c r="F95" s="34"/>
      <c r="G95" s="4"/>
      <c r="H95" s="4"/>
      <c r="I95" s="4"/>
      <c r="J95" s="4"/>
      <c r="K95" s="4"/>
      <c r="L95" s="62">
        <f t="shared" si="6"/>
        <v>0</v>
      </c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34"/>
      <c r="AF95" s="33"/>
      <c r="AG95" s="34"/>
    </row>
    <row r="96" spans="5:33" x14ac:dyDescent="0.3">
      <c r="E96" s="33"/>
      <c r="F96" s="34"/>
      <c r="G96" s="4"/>
      <c r="H96" s="4"/>
      <c r="I96" s="4"/>
      <c r="J96" s="4"/>
      <c r="K96" s="4"/>
      <c r="L96" s="59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34"/>
      <c r="AF96" s="33"/>
      <c r="AG96" s="34"/>
    </row>
    <row r="97" spans="3:33" x14ac:dyDescent="0.3">
      <c r="E97" s="33"/>
      <c r="F97" s="34"/>
      <c r="G97" s="4"/>
      <c r="H97" s="4"/>
      <c r="I97" s="4"/>
      <c r="J97" s="4"/>
      <c r="K97" s="4"/>
      <c r="L97" s="59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34"/>
      <c r="AF97" s="33"/>
      <c r="AG97" s="34"/>
    </row>
    <row r="98" spans="3:33" x14ac:dyDescent="0.3">
      <c r="E98" s="33"/>
      <c r="F98" s="63"/>
      <c r="G98" s="4"/>
      <c r="H98" s="4"/>
      <c r="I98" s="4"/>
      <c r="J98" s="4"/>
      <c r="K98" s="4"/>
      <c r="L98" s="59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34"/>
      <c r="AF98" s="66"/>
      <c r="AG98" s="67"/>
    </row>
    <row r="99" spans="3:33" x14ac:dyDescent="0.3">
      <c r="C99" s="3" t="s">
        <v>8</v>
      </c>
      <c r="E99" s="32">
        <f t="shared" ref="E99:AE99" si="7">SUM(E6:E98)</f>
        <v>4000</v>
      </c>
      <c r="F99" s="32">
        <f t="shared" si="7"/>
        <v>2405.29</v>
      </c>
      <c r="G99" s="32">
        <f t="shared" si="7"/>
        <v>4000</v>
      </c>
      <c r="H99" s="32">
        <f t="shared" si="7"/>
        <v>0</v>
      </c>
      <c r="I99" s="32">
        <f t="shared" si="7"/>
        <v>0</v>
      </c>
      <c r="J99" s="32">
        <f t="shared" si="7"/>
        <v>0</v>
      </c>
      <c r="K99" s="32">
        <f t="shared" si="7"/>
        <v>0</v>
      </c>
      <c r="L99" s="32">
        <f t="shared" si="7"/>
        <v>4000</v>
      </c>
      <c r="M99" s="32">
        <f t="shared" si="7"/>
        <v>193.75</v>
      </c>
      <c r="N99" s="32">
        <f t="shared" si="7"/>
        <v>13</v>
      </c>
      <c r="O99" s="32">
        <f t="shared" si="7"/>
        <v>0</v>
      </c>
      <c r="P99" s="32">
        <f t="shared" si="7"/>
        <v>120</v>
      </c>
      <c r="Q99" s="32">
        <f t="shared" si="7"/>
        <v>0</v>
      </c>
      <c r="R99" s="32">
        <f t="shared" si="7"/>
        <v>0</v>
      </c>
      <c r="S99" s="32">
        <f t="shared" si="7"/>
        <v>0</v>
      </c>
      <c r="T99" s="32">
        <f t="shared" si="7"/>
        <v>320.12</v>
      </c>
      <c r="U99" s="32">
        <f t="shared" si="7"/>
        <v>1393.2</v>
      </c>
      <c r="V99" s="32">
        <f t="shared" si="7"/>
        <v>23.55</v>
      </c>
      <c r="W99" s="32">
        <f t="shared" si="7"/>
        <v>291.67</v>
      </c>
      <c r="X99" s="32">
        <f t="shared" si="7"/>
        <v>0</v>
      </c>
      <c r="Y99" s="32">
        <f t="shared" si="7"/>
        <v>0</v>
      </c>
      <c r="Z99" s="32">
        <f t="shared" si="7"/>
        <v>50</v>
      </c>
      <c r="AA99" s="32">
        <f t="shared" si="7"/>
        <v>0</v>
      </c>
      <c r="AB99" s="32">
        <f t="shared" si="7"/>
        <v>2405.29</v>
      </c>
      <c r="AC99" s="32">
        <f t="shared" si="7"/>
        <v>0</v>
      </c>
      <c r="AD99" s="32">
        <f t="shared" si="7"/>
        <v>950</v>
      </c>
      <c r="AE99" s="61">
        <f t="shared" si="7"/>
        <v>301.93</v>
      </c>
      <c r="AF99" s="4"/>
      <c r="AG99" s="31"/>
    </row>
    <row r="100" spans="3:33" x14ac:dyDescent="0.3">
      <c r="E100" s="30"/>
      <c r="F100" s="31"/>
      <c r="AE100" s="31"/>
      <c r="AG100" s="31"/>
    </row>
    <row r="101" spans="3:33" ht="15" thickBot="1" x14ac:dyDescent="0.35">
      <c r="C101" s="3" t="s">
        <v>146</v>
      </c>
      <c r="E101" s="58" t="s">
        <v>87</v>
      </c>
      <c r="F101" s="58" t="s">
        <v>87</v>
      </c>
      <c r="G101" s="4">
        <f>Budget!H38</f>
        <v>0</v>
      </c>
      <c r="H101" s="58" t="s">
        <v>87</v>
      </c>
      <c r="I101" s="65"/>
      <c r="J101" s="4">
        <f>Budget!H29</f>
        <v>0</v>
      </c>
      <c r="K101" s="49" t="s">
        <v>87</v>
      </c>
      <c r="L101" s="49" t="s">
        <v>87</v>
      </c>
      <c r="M101" s="4">
        <f>Budget!H7</f>
        <v>2325</v>
      </c>
      <c r="N101" s="4">
        <f>Budget!H9</f>
        <v>156</v>
      </c>
      <c r="O101" s="4">
        <f>Budget!H8</f>
        <v>100</v>
      </c>
      <c r="P101" s="4">
        <f>Budget!H22</f>
        <v>150</v>
      </c>
      <c r="Q101" s="4">
        <f>Budget!H11+Budget!H18</f>
        <v>800</v>
      </c>
      <c r="R101" s="4">
        <f>Budget!H13</f>
        <v>450</v>
      </c>
      <c r="S101" s="4">
        <f>Budget!H19</f>
        <v>1000</v>
      </c>
      <c r="T101" s="4">
        <f>Budget!H14+Budget!H15+Budget!H16</f>
        <v>421</v>
      </c>
      <c r="U101" s="4">
        <f>Budget!H21</f>
        <v>1000</v>
      </c>
      <c r="V101" s="4">
        <f>Budget!H24</f>
        <v>200</v>
      </c>
      <c r="W101" s="4">
        <f>Budget!H12</f>
        <v>1000</v>
      </c>
      <c r="X101" s="4">
        <f>Budget!H20</f>
        <v>300</v>
      </c>
      <c r="Y101" s="4">
        <f>Budget!H23</f>
        <v>1000</v>
      </c>
      <c r="Z101" s="4">
        <f>Budget!H17</f>
        <v>300</v>
      </c>
      <c r="AA101" s="4">
        <f>Budget!H10</f>
        <v>500</v>
      </c>
      <c r="AB101" s="49" t="s">
        <v>87</v>
      </c>
      <c r="AC101" s="49"/>
      <c r="AD101" s="49" t="s">
        <v>87</v>
      </c>
      <c r="AE101" s="50" t="s">
        <v>87</v>
      </c>
      <c r="AG101" s="31"/>
    </row>
    <row r="102" spans="3:33" ht="15" thickTop="1" x14ac:dyDescent="0.3">
      <c r="E102" s="30"/>
      <c r="F102" s="31"/>
      <c r="K102" s="51"/>
      <c r="L102" s="51"/>
      <c r="AB102" s="51"/>
      <c r="AC102" s="51"/>
      <c r="AD102" s="51"/>
      <c r="AE102" s="52"/>
      <c r="AG102" s="31"/>
    </row>
    <row r="103" spans="3:33" ht="15" thickBot="1" x14ac:dyDescent="0.35">
      <c r="C103" s="3" t="s">
        <v>34</v>
      </c>
      <c r="E103" s="58" t="s">
        <v>87</v>
      </c>
      <c r="F103" s="58" t="s">
        <v>87</v>
      </c>
      <c r="G103" s="36">
        <f t="shared" ref="G103:J103" si="8">G99-G101</f>
        <v>4000</v>
      </c>
      <c r="H103" s="58"/>
      <c r="I103" s="58"/>
      <c r="J103" s="36">
        <f t="shared" si="8"/>
        <v>0</v>
      </c>
      <c r="K103" s="53"/>
      <c r="L103" s="53"/>
      <c r="M103" s="57">
        <f>M101-M99</f>
        <v>2131.25</v>
      </c>
      <c r="N103" s="57">
        <f>N101-N99</f>
        <v>143</v>
      </c>
      <c r="O103" s="57">
        <f t="shared" ref="O103:AA103" si="9">O101-O99</f>
        <v>100</v>
      </c>
      <c r="P103" s="57">
        <f t="shared" si="9"/>
        <v>30</v>
      </c>
      <c r="Q103" s="57">
        <f t="shared" si="9"/>
        <v>800</v>
      </c>
      <c r="R103" s="57">
        <f t="shared" si="9"/>
        <v>450</v>
      </c>
      <c r="S103" s="57">
        <f t="shared" si="9"/>
        <v>1000</v>
      </c>
      <c r="T103" s="57">
        <f t="shared" si="9"/>
        <v>100.88</v>
      </c>
      <c r="U103" s="57">
        <f t="shared" si="9"/>
        <v>-393.20000000000005</v>
      </c>
      <c r="V103" s="57"/>
      <c r="W103" s="57">
        <f t="shared" si="9"/>
        <v>708.32999999999993</v>
      </c>
      <c r="X103" s="57">
        <f t="shared" si="9"/>
        <v>300</v>
      </c>
      <c r="Y103" s="57">
        <f t="shared" si="9"/>
        <v>1000</v>
      </c>
      <c r="Z103" s="57">
        <f t="shared" si="9"/>
        <v>250</v>
      </c>
      <c r="AA103" s="57">
        <f t="shared" si="9"/>
        <v>500</v>
      </c>
      <c r="AB103" s="53"/>
      <c r="AC103" s="53"/>
      <c r="AD103" s="53"/>
      <c r="AE103" s="53"/>
      <c r="AF103" s="47"/>
      <c r="AG103" s="48"/>
    </row>
    <row r="104" spans="3:33" ht="15" thickTop="1" x14ac:dyDescent="0.3"/>
    <row r="106" spans="3:33" x14ac:dyDescent="0.3">
      <c r="C106" s="3" t="s">
        <v>57</v>
      </c>
      <c r="E106" s="4">
        <f>E99-SUM(G99:K99)</f>
        <v>0</v>
      </c>
    </row>
    <row r="107" spans="3:33" x14ac:dyDescent="0.3">
      <c r="C107" s="3" t="s">
        <v>56</v>
      </c>
      <c r="E107" s="4">
        <f>F99-SUM(M99:AA99)</f>
        <v>0</v>
      </c>
    </row>
  </sheetData>
  <pageMargins left="0.7" right="0.7" top="0.75" bottom="0.75" header="0.3" footer="0.3"/>
  <pageSetup paperSize="9" scale="4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2B3A0-052A-4F5A-9ACE-1DFE0050315A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7F974-212E-473C-A5C0-67AB971FE204}">
  <dimension ref="A1:B3"/>
  <sheetViews>
    <sheetView workbookViewId="0">
      <selection activeCell="B25" sqref="B25"/>
    </sheetView>
  </sheetViews>
  <sheetFormatPr defaultRowHeight="14.4" x14ac:dyDescent="0.3"/>
  <cols>
    <col min="3" max="3" width="13.6640625" customWidth="1"/>
  </cols>
  <sheetData>
    <row r="1" spans="1:2" x14ac:dyDescent="0.3">
      <c r="B1" s="4"/>
    </row>
    <row r="3" spans="1:2" x14ac:dyDescent="0.3">
      <c r="A3" s="6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1:N38"/>
  <sheetViews>
    <sheetView workbookViewId="0">
      <selection activeCell="C3" sqref="C3"/>
    </sheetView>
  </sheetViews>
  <sheetFormatPr defaultRowHeight="14.4" x14ac:dyDescent="0.3"/>
  <sheetData>
    <row r="1" spans="3:14" ht="21" x14ac:dyDescent="0.4">
      <c r="C1" s="6" t="s">
        <v>67</v>
      </c>
    </row>
    <row r="2" spans="3:14" ht="21" x14ac:dyDescent="0.4">
      <c r="C2" s="6" t="s">
        <v>145</v>
      </c>
      <c r="G2" s="6"/>
    </row>
    <row r="3" spans="3:14" x14ac:dyDescent="0.3"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5" spans="3:14" ht="21" x14ac:dyDescent="0.4">
      <c r="C5" s="6" t="s">
        <v>19</v>
      </c>
    </row>
    <row r="7" spans="3:14" x14ac:dyDescent="0.3">
      <c r="C7" t="s">
        <v>37</v>
      </c>
      <c r="H7">
        <v>2325</v>
      </c>
    </row>
    <row r="8" spans="3:14" x14ac:dyDescent="0.3">
      <c r="C8" t="s">
        <v>21</v>
      </c>
      <c r="H8">
        <v>100</v>
      </c>
    </row>
    <row r="9" spans="3:14" x14ac:dyDescent="0.3">
      <c r="C9" t="s">
        <v>118</v>
      </c>
      <c r="H9">
        <v>156</v>
      </c>
    </row>
    <row r="10" spans="3:14" x14ac:dyDescent="0.3">
      <c r="C10" t="s">
        <v>22</v>
      </c>
      <c r="H10">
        <v>500</v>
      </c>
    </row>
    <row r="11" spans="3:14" x14ac:dyDescent="0.3">
      <c r="C11" t="s">
        <v>116</v>
      </c>
      <c r="H11">
        <v>350</v>
      </c>
    </row>
    <row r="12" spans="3:14" x14ac:dyDescent="0.3">
      <c r="C12" t="s">
        <v>53</v>
      </c>
      <c r="H12">
        <v>1000</v>
      </c>
    </row>
    <row r="13" spans="3:14" x14ac:dyDescent="0.3">
      <c r="C13" t="s">
        <v>25</v>
      </c>
      <c r="H13">
        <v>450</v>
      </c>
    </row>
    <row r="14" spans="3:14" x14ac:dyDescent="0.3">
      <c r="C14" t="s">
        <v>60</v>
      </c>
      <c r="H14">
        <v>350</v>
      </c>
    </row>
    <row r="15" spans="3:14" x14ac:dyDescent="0.3">
      <c r="C15" t="s">
        <v>61</v>
      </c>
      <c r="H15">
        <v>36</v>
      </c>
    </row>
    <row r="16" spans="3:14" x14ac:dyDescent="0.3">
      <c r="C16" t="s">
        <v>62</v>
      </c>
      <c r="H16">
        <v>35</v>
      </c>
    </row>
    <row r="17" spans="3:8" x14ac:dyDescent="0.3">
      <c r="C17" t="s">
        <v>63</v>
      </c>
      <c r="H17">
        <v>300</v>
      </c>
    </row>
    <row r="18" spans="3:8" x14ac:dyDescent="0.3">
      <c r="C18" t="s">
        <v>64</v>
      </c>
      <c r="H18">
        <v>450</v>
      </c>
    </row>
    <row r="19" spans="3:8" x14ac:dyDescent="0.3">
      <c r="C19" t="s">
        <v>65</v>
      </c>
      <c r="H19">
        <v>1000</v>
      </c>
    </row>
    <row r="20" spans="3:8" x14ac:dyDescent="0.3">
      <c r="C20" t="s">
        <v>27</v>
      </c>
      <c r="H20">
        <v>300</v>
      </c>
    </row>
    <row r="21" spans="3:8" x14ac:dyDescent="0.3">
      <c r="C21" t="s">
        <v>81</v>
      </c>
      <c r="H21">
        <v>1000</v>
      </c>
    </row>
    <row r="22" spans="3:8" x14ac:dyDescent="0.3">
      <c r="C22" t="s">
        <v>80</v>
      </c>
      <c r="H22">
        <v>150</v>
      </c>
    </row>
    <row r="23" spans="3:8" x14ac:dyDescent="0.3">
      <c r="C23" t="s">
        <v>66</v>
      </c>
      <c r="H23">
        <v>1000</v>
      </c>
    </row>
    <row r="24" spans="3:8" ht="15" thickBot="1" x14ac:dyDescent="0.35">
      <c r="C24" t="s">
        <v>117</v>
      </c>
      <c r="H24">
        <v>200</v>
      </c>
    </row>
    <row r="25" spans="3:8" ht="15" thickBot="1" x14ac:dyDescent="0.35">
      <c r="C25" t="s">
        <v>33</v>
      </c>
      <c r="H25" s="5">
        <f>SUM(H7:H24)</f>
        <v>9702</v>
      </c>
    </row>
    <row r="27" spans="3:8" ht="21" x14ac:dyDescent="0.4">
      <c r="C27" s="6" t="s">
        <v>14</v>
      </c>
    </row>
    <row r="29" spans="3:8" x14ac:dyDescent="0.3">
      <c r="C29" t="s">
        <v>38</v>
      </c>
    </row>
    <row r="30" spans="3:8" ht="15" thickBot="1" x14ac:dyDescent="0.35"/>
    <row r="31" spans="3:8" ht="15" thickBot="1" x14ac:dyDescent="0.35">
      <c r="H31" s="5">
        <f>SUM(H29:H30)</f>
        <v>0</v>
      </c>
    </row>
    <row r="33" spans="3:8" ht="15" thickBot="1" x14ac:dyDescent="0.35"/>
    <row r="34" spans="3:8" ht="18.600000000000001" thickBot="1" x14ac:dyDescent="0.4">
      <c r="C34" s="1" t="s">
        <v>39</v>
      </c>
      <c r="H34" s="5">
        <f>H25-H31</f>
        <v>9702</v>
      </c>
    </row>
    <row r="36" spans="3:8" ht="15" thickBot="1" x14ac:dyDescent="0.35"/>
    <row r="37" spans="3:8" ht="18.600000000000001" thickBot="1" x14ac:dyDescent="0.4">
      <c r="C37" s="1" t="s">
        <v>119</v>
      </c>
      <c r="H37" s="5">
        <v>8000</v>
      </c>
    </row>
    <row r="38" spans="3:8" ht="18.600000000000001" thickBot="1" x14ac:dyDescent="0.4">
      <c r="C38" s="1"/>
      <c r="H38" s="5"/>
    </row>
  </sheetData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EC736-D408-4B3A-A072-F3AF445245F2}">
  <sheetPr>
    <pageSetUpPr fitToPage="1"/>
  </sheetPr>
  <dimension ref="A1:G20"/>
  <sheetViews>
    <sheetView workbookViewId="0">
      <selection activeCell="M13" sqref="M13"/>
    </sheetView>
  </sheetViews>
  <sheetFormatPr defaultRowHeight="14.4" x14ac:dyDescent="0.3"/>
  <cols>
    <col min="1" max="1" width="14.6640625" style="39" customWidth="1"/>
    <col min="2" max="2" width="30.88671875" style="39" customWidth="1"/>
    <col min="3" max="5" width="12.5546875" style="4" customWidth="1"/>
    <col min="7" max="7" width="12.33203125" customWidth="1"/>
  </cols>
  <sheetData>
    <row r="1" spans="1:7" x14ac:dyDescent="0.3">
      <c r="A1" s="37" t="s">
        <v>68</v>
      </c>
      <c r="B1" s="38"/>
    </row>
    <row r="2" spans="1:7" x14ac:dyDescent="0.3">
      <c r="A2" s="37"/>
      <c r="B2" s="38"/>
    </row>
    <row r="3" spans="1:7" x14ac:dyDescent="0.3">
      <c r="C3" s="40" t="s">
        <v>59</v>
      </c>
      <c r="D3" s="40" t="s">
        <v>69</v>
      </c>
      <c r="E3" s="40" t="s">
        <v>86</v>
      </c>
      <c r="F3" s="2" t="s">
        <v>33</v>
      </c>
      <c r="G3" s="40" t="s">
        <v>70</v>
      </c>
    </row>
    <row r="4" spans="1:7" x14ac:dyDescent="0.3">
      <c r="G4" s="4">
        <v>10079.790000000001</v>
      </c>
    </row>
    <row r="5" spans="1:7" x14ac:dyDescent="0.3">
      <c r="A5" s="39" t="s">
        <v>98</v>
      </c>
      <c r="B5" s="39" t="s">
        <v>69</v>
      </c>
      <c r="D5" s="4">
        <v>7.87</v>
      </c>
      <c r="F5" s="4">
        <f t="shared" ref="F5:F17" si="0">C5+D5+E5</f>
        <v>7.87</v>
      </c>
    </row>
    <row r="6" spans="1:7" x14ac:dyDescent="0.3">
      <c r="A6" s="39" t="s">
        <v>96</v>
      </c>
      <c r="B6" s="39" t="s">
        <v>69</v>
      </c>
      <c r="C6" s="41"/>
      <c r="D6" s="42">
        <v>9.8000000000000007</v>
      </c>
      <c r="E6" s="42"/>
      <c r="F6" s="4">
        <f t="shared" si="0"/>
        <v>9.8000000000000007</v>
      </c>
    </row>
    <row r="7" spans="1:7" x14ac:dyDescent="0.3">
      <c r="A7" s="39" t="s">
        <v>99</v>
      </c>
      <c r="B7" s="39" t="s">
        <v>69</v>
      </c>
      <c r="C7" s="41"/>
      <c r="D7" s="42">
        <v>9.5399999999999991</v>
      </c>
      <c r="E7" s="42"/>
      <c r="F7" s="4">
        <f t="shared" si="0"/>
        <v>9.5399999999999991</v>
      </c>
    </row>
    <row r="8" spans="1:7" x14ac:dyDescent="0.3">
      <c r="A8" s="39" t="s">
        <v>101</v>
      </c>
      <c r="B8" s="39" t="s">
        <v>69</v>
      </c>
      <c r="C8" s="41"/>
      <c r="D8" s="42">
        <v>11.37</v>
      </c>
      <c r="E8" s="42"/>
      <c r="F8" s="4">
        <f t="shared" si="0"/>
        <v>11.37</v>
      </c>
    </row>
    <row r="9" spans="1:7" x14ac:dyDescent="0.3">
      <c r="A9" s="39" t="s">
        <v>103</v>
      </c>
      <c r="B9" s="39" t="s">
        <v>69</v>
      </c>
      <c r="C9" s="41"/>
      <c r="D9" s="42">
        <v>12.05</v>
      </c>
      <c r="E9" s="42"/>
      <c r="F9" s="4">
        <f t="shared" si="0"/>
        <v>12.05</v>
      </c>
    </row>
    <row r="10" spans="1:7" x14ac:dyDescent="0.3">
      <c r="A10" s="39" t="s">
        <v>104</v>
      </c>
      <c r="B10" s="39" t="s">
        <v>69</v>
      </c>
      <c r="C10" s="41"/>
      <c r="D10" s="42">
        <v>11.67</v>
      </c>
      <c r="E10" s="42"/>
      <c r="F10" s="4">
        <f t="shared" si="0"/>
        <v>11.67</v>
      </c>
    </row>
    <row r="11" spans="1:7" x14ac:dyDescent="0.3">
      <c r="A11" s="39" t="s">
        <v>105</v>
      </c>
      <c r="B11" s="39" t="s">
        <v>108</v>
      </c>
      <c r="C11" s="41"/>
      <c r="D11" s="42"/>
      <c r="E11" s="42">
        <v>4000</v>
      </c>
      <c r="F11" s="4"/>
    </row>
    <row r="12" spans="1:7" x14ac:dyDescent="0.3">
      <c r="A12" s="39" t="s">
        <v>107</v>
      </c>
      <c r="B12" s="39" t="s">
        <v>69</v>
      </c>
      <c r="C12" s="41"/>
      <c r="D12" s="42">
        <v>14.8</v>
      </c>
      <c r="E12" s="42"/>
      <c r="F12" s="4">
        <f t="shared" si="0"/>
        <v>14.8</v>
      </c>
    </row>
    <row r="13" spans="1:7" x14ac:dyDescent="0.3">
      <c r="A13" s="39" t="s">
        <v>106</v>
      </c>
      <c r="B13" s="39" t="s">
        <v>69</v>
      </c>
      <c r="C13" s="41"/>
      <c r="D13" s="42">
        <v>16.87</v>
      </c>
      <c r="E13" s="42"/>
      <c r="F13" s="4">
        <f t="shared" si="0"/>
        <v>16.87</v>
      </c>
    </row>
    <row r="14" spans="1:7" x14ac:dyDescent="0.3">
      <c r="A14" s="39" t="s">
        <v>109</v>
      </c>
      <c r="B14" s="39" t="s">
        <v>69</v>
      </c>
      <c r="C14" s="41"/>
      <c r="D14" s="42">
        <v>16.329999999999998</v>
      </c>
      <c r="E14" s="42"/>
      <c r="F14" s="4">
        <f t="shared" si="0"/>
        <v>16.329999999999998</v>
      </c>
    </row>
    <row r="15" spans="1:7" x14ac:dyDescent="0.3">
      <c r="A15" s="39" t="s">
        <v>110</v>
      </c>
      <c r="B15" s="39" t="s">
        <v>69</v>
      </c>
      <c r="C15" s="41"/>
      <c r="D15" s="42">
        <v>18.600000000000001</v>
      </c>
      <c r="E15" s="42"/>
      <c r="F15" s="4">
        <f t="shared" si="0"/>
        <v>18.600000000000001</v>
      </c>
    </row>
    <row r="16" spans="1:7" x14ac:dyDescent="0.3">
      <c r="A16" s="39" t="s">
        <v>111</v>
      </c>
      <c r="B16" s="39" t="s">
        <v>69</v>
      </c>
      <c r="C16" s="41"/>
      <c r="D16" s="42">
        <v>16.37</v>
      </c>
      <c r="E16" s="42"/>
      <c r="F16" s="4">
        <f t="shared" si="0"/>
        <v>16.37</v>
      </c>
    </row>
    <row r="17" spans="1:7" x14ac:dyDescent="0.3">
      <c r="A17" s="39" t="s">
        <v>112</v>
      </c>
      <c r="B17" s="39" t="s">
        <v>69</v>
      </c>
      <c r="C17" s="41"/>
      <c r="D17" s="42">
        <v>15.82</v>
      </c>
      <c r="E17" s="42"/>
      <c r="F17" s="4">
        <f t="shared" si="0"/>
        <v>15.82</v>
      </c>
    </row>
    <row r="18" spans="1:7" x14ac:dyDescent="0.3">
      <c r="C18" s="41"/>
      <c r="D18" s="42"/>
      <c r="E18" s="42"/>
      <c r="F18" s="4"/>
    </row>
    <row r="19" spans="1:7" x14ac:dyDescent="0.3">
      <c r="B19" s="39" t="s">
        <v>33</v>
      </c>
      <c r="C19" s="18">
        <f>SUM(C5:C6)</f>
        <v>0</v>
      </c>
      <c r="D19" s="18">
        <f>SUM(D5:D18)</f>
        <v>161.09</v>
      </c>
      <c r="E19" s="18">
        <f>SUM(E5:E18)</f>
        <v>4000</v>
      </c>
      <c r="F19" s="18">
        <f>SUM(F5:F18)</f>
        <v>161.09</v>
      </c>
      <c r="G19" s="18">
        <f>G4+D19+E11</f>
        <v>14240.880000000001</v>
      </c>
    </row>
    <row r="20" spans="1:7" x14ac:dyDescent="0.3">
      <c r="G20" s="4"/>
    </row>
  </sheetData>
  <pageMargins left="0.7" right="0.7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Full Reconciliation</vt:lpstr>
      <vt:lpstr>Budget Comparison</vt:lpstr>
      <vt:lpstr>Cash book</vt:lpstr>
      <vt:lpstr>Sheet2</vt:lpstr>
      <vt:lpstr>Working out sheet</vt:lpstr>
      <vt:lpstr>Budget</vt:lpstr>
      <vt:lpstr>Savings Account</vt:lpstr>
      <vt:lpstr>Sheet1</vt:lpstr>
      <vt:lpstr>'Budget Comparison'!Print_Area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Catherine</dc:creator>
  <cp:keywords/>
  <dc:description/>
  <cp:lastModifiedBy>Garton on the Wolds Parish Council Clerk</cp:lastModifiedBy>
  <cp:revision/>
  <cp:lastPrinted>2024-04-04T08:48:48Z</cp:lastPrinted>
  <dcterms:created xsi:type="dcterms:W3CDTF">2011-06-26T08:01:14Z</dcterms:created>
  <dcterms:modified xsi:type="dcterms:W3CDTF">2024-05-03T13:15:01Z</dcterms:modified>
  <cp:category/>
  <cp:contentStatus/>
</cp:coreProperties>
</file>