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3\"/>
    </mc:Choice>
  </mc:AlternateContent>
  <xr:revisionPtr revIDLastSave="0" documentId="13_ncr:1_{695E75AA-824C-4F8D-8880-40FDC6EA3580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5" l="1"/>
  <c r="L34" i="15"/>
  <c r="AE29" i="15"/>
  <c r="AE30" i="15"/>
  <c r="AE31" i="15"/>
  <c r="AE32" i="15"/>
  <c r="AE33" i="15"/>
  <c r="AE34" i="15"/>
  <c r="AE35" i="15" s="1"/>
  <c r="AE36" i="15" s="1"/>
  <c r="AE37" i="15" s="1"/>
  <c r="AE38" i="15" s="1"/>
  <c r="AE39" i="15" s="1"/>
  <c r="AE40" i="15" s="1"/>
  <c r="AF36" i="15"/>
  <c r="AF35" i="15" l="1"/>
  <c r="AA35" i="15"/>
  <c r="AA34" i="15"/>
  <c r="AA21" i="15"/>
  <c r="AA33" i="15"/>
  <c r="AA29" i="15"/>
  <c r="H28" i="3"/>
  <c r="D28" i="3" s="1"/>
  <c r="H26" i="13"/>
  <c r="H25" i="3" l="1"/>
  <c r="AF6" i="15" l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F32" i="15" s="1"/>
  <c r="AF33" i="15" s="1"/>
  <c r="AF34" i="15" s="1"/>
  <c r="AF37" i="15" s="1"/>
  <c r="AF38" i="15" s="1"/>
  <c r="AF39" i="15" s="1"/>
  <c r="AF40" i="15" s="1"/>
  <c r="L21" i="15"/>
  <c r="L17" i="15"/>
  <c r="L12" i="15"/>
  <c r="AA24" i="15"/>
  <c r="AA67" i="15"/>
  <c r="AA68" i="15"/>
  <c r="AA69" i="15"/>
  <c r="C10" i="9"/>
  <c r="B10" i="9"/>
  <c r="C13" i="9"/>
  <c r="L62" i="15"/>
  <c r="L63" i="15"/>
  <c r="L64" i="15"/>
  <c r="L65" i="15"/>
  <c r="L66" i="15"/>
  <c r="L67" i="15"/>
  <c r="AA58" i="15"/>
  <c r="AA59" i="15"/>
  <c r="AA60" i="15"/>
  <c r="AA61" i="15"/>
  <c r="AA62" i="15"/>
  <c r="AA63" i="15"/>
  <c r="AA64" i="15"/>
  <c r="AA65" i="15"/>
  <c r="AA66" i="15"/>
  <c r="L59" i="15"/>
  <c r="L60" i="15"/>
  <c r="L61" i="15"/>
  <c r="L55" i="15"/>
  <c r="L56" i="15"/>
  <c r="L57" i="15"/>
  <c r="L58" i="15"/>
  <c r="AA54" i="15"/>
  <c r="AA55" i="15"/>
  <c r="AA56" i="15"/>
  <c r="AA57" i="15"/>
  <c r="AA48" i="15"/>
  <c r="AA49" i="15"/>
  <c r="AA50" i="15"/>
  <c r="AA51" i="15"/>
  <c r="AA52" i="15"/>
  <c r="AA53" i="15"/>
  <c r="AA45" i="15"/>
  <c r="AA46" i="15"/>
  <c r="AA47" i="15"/>
  <c r="AA44" i="15"/>
  <c r="AA41" i="15" l="1"/>
  <c r="AA42" i="15"/>
  <c r="L40" i="15"/>
  <c r="L41" i="15"/>
  <c r="L42" i="15"/>
  <c r="L43" i="15"/>
  <c r="AA39" i="15"/>
  <c r="AA40" i="15"/>
  <c r="AA43" i="15"/>
  <c r="L39" i="15" l="1"/>
  <c r="AA38" i="15"/>
  <c r="AA37" i="15"/>
  <c r="AA36" i="15"/>
  <c r="L26" i="15" l="1"/>
  <c r="L27" i="15"/>
  <c r="AA28" i="15"/>
  <c r="AA30" i="15"/>
  <c r="AA31" i="15"/>
  <c r="AA32" i="15"/>
  <c r="AA22" i="15"/>
  <c r="AA23" i="15"/>
  <c r="AA25" i="15"/>
  <c r="AA26" i="15"/>
  <c r="AA27" i="15"/>
  <c r="AA14" i="15" l="1"/>
  <c r="AA15" i="15"/>
  <c r="AA16" i="15"/>
  <c r="AA18" i="15"/>
  <c r="AA19" i="15"/>
  <c r="AA20" i="15"/>
  <c r="AA7" i="15"/>
  <c r="L8" i="15"/>
  <c r="L9" i="15"/>
  <c r="L10" i="15"/>
  <c r="L11" i="15"/>
  <c r="L13" i="15"/>
  <c r="F16" i="16" l="1"/>
  <c r="L80" i="15"/>
  <c r="L70" i="15"/>
  <c r="L71" i="15"/>
  <c r="L72" i="15" l="1"/>
  <c r="L73" i="15"/>
  <c r="L74" i="15"/>
  <c r="L75" i="15"/>
  <c r="L76" i="15"/>
  <c r="L46" i="15" l="1"/>
  <c r="L47" i="15"/>
  <c r="L44" i="15"/>
  <c r="L45" i="15"/>
  <c r="U93" i="15"/>
  <c r="B28" i="3" s="1"/>
  <c r="L19" i="15"/>
  <c r="L20" i="15"/>
  <c r="F28" i="3" l="1"/>
  <c r="AA12" i="15"/>
  <c r="AB93" i="15" l="1"/>
  <c r="L79" i="15"/>
  <c r="F15" i="16"/>
  <c r="F14" i="16"/>
  <c r="L69" i="15"/>
  <c r="H93" i="15" l="1"/>
  <c r="AC93" i="15"/>
  <c r="AD93" i="15"/>
  <c r="I93" i="15"/>
  <c r="F13" i="16" l="1"/>
  <c r="F12" i="16"/>
  <c r="F11" i="16" l="1"/>
  <c r="L48" i="15" l="1"/>
  <c r="F10" i="16"/>
  <c r="F9" i="16" l="1"/>
  <c r="L37" i="15"/>
  <c r="L38" i="15"/>
  <c r="F8" i="16" l="1"/>
  <c r="L28" i="15"/>
  <c r="L32" i="15"/>
  <c r="L33" i="15"/>
  <c r="L86" i="15" l="1"/>
  <c r="L87" i="15"/>
  <c r="L88" i="15"/>
  <c r="L89" i="15"/>
  <c r="F7" i="16"/>
  <c r="F6" i="16"/>
  <c r="L22" i="15"/>
  <c r="L23" i="15"/>
  <c r="L25" i="15"/>
  <c r="AA10" i="15" l="1"/>
  <c r="AA11" i="15"/>
  <c r="AA13" i="15"/>
  <c r="F5" i="16" l="1"/>
  <c r="F18" i="16" s="1"/>
  <c r="H18" i="3" l="1"/>
  <c r="H27" i="3"/>
  <c r="D27" i="3" s="1"/>
  <c r="H26" i="3"/>
  <c r="D26" i="3" s="1"/>
  <c r="D25" i="3"/>
  <c r="H24" i="3"/>
  <c r="H23" i="3"/>
  <c r="H22" i="3"/>
  <c r="H21" i="3"/>
  <c r="H20" i="3"/>
  <c r="H19" i="3"/>
  <c r="H17" i="3"/>
  <c r="H16" i="3"/>
  <c r="H15" i="3"/>
  <c r="H7" i="3"/>
  <c r="H29" i="3" l="1"/>
  <c r="N93" i="15" l="1"/>
  <c r="O93" i="15"/>
  <c r="P93" i="15"/>
  <c r="Q93" i="15"/>
  <c r="R93" i="15"/>
  <c r="S93" i="15"/>
  <c r="T93" i="15"/>
  <c r="V93" i="15"/>
  <c r="W93" i="15"/>
  <c r="X93" i="15"/>
  <c r="B27" i="3" s="1"/>
  <c r="F27" i="3" s="1"/>
  <c r="Y93" i="15"/>
  <c r="Z93" i="15"/>
  <c r="M93" i="15"/>
  <c r="J93" i="15"/>
  <c r="K93" i="15"/>
  <c r="G93" i="15"/>
  <c r="F93" i="15"/>
  <c r="E93" i="15"/>
  <c r="B22" i="9" l="1"/>
  <c r="B21" i="9"/>
  <c r="C23" i="9" l="1"/>
  <c r="C15" i="9"/>
  <c r="L85" i="15" l="1"/>
  <c r="B8" i="3" l="1"/>
  <c r="B33" i="3"/>
  <c r="B16" i="3"/>
  <c r="L81" i="15" l="1"/>
  <c r="L82" i="15"/>
  <c r="L83" i="15"/>
  <c r="L84" i="15"/>
  <c r="B21" i="3" l="1"/>
  <c r="B25" i="3"/>
  <c r="F25" i="3" s="1"/>
  <c r="B26" i="3"/>
  <c r="F26" i="3" s="1"/>
  <c r="L68" i="15" l="1"/>
  <c r="L77" i="15"/>
  <c r="L78" i="15"/>
  <c r="L14" i="15" l="1"/>
  <c r="L15" i="15"/>
  <c r="L16" i="15"/>
  <c r="L18" i="15"/>
  <c r="L36" i="15"/>
  <c r="L50" i="15"/>
  <c r="L51" i="15"/>
  <c r="L52" i="15"/>
  <c r="L53" i="15"/>
  <c r="L54" i="15"/>
  <c r="O95" i="15" l="1"/>
  <c r="X95" i="15" l="1"/>
  <c r="X97" i="15" s="1"/>
  <c r="Y95" i="15"/>
  <c r="Y97" i="15" s="1"/>
  <c r="S95" i="15"/>
  <c r="V95" i="15"/>
  <c r="P95" i="15"/>
  <c r="P97" i="15" s="1"/>
  <c r="R95" i="15"/>
  <c r="W95" i="15"/>
  <c r="W97" i="15" s="1"/>
  <c r="Q95" i="15"/>
  <c r="Q97" i="15" s="1"/>
  <c r="B29" i="9" l="1"/>
  <c r="L6" i="15"/>
  <c r="AA8" i="15"/>
  <c r="AA9" i="15"/>
  <c r="R97" i="15"/>
  <c r="S97" i="15"/>
  <c r="B19" i="3"/>
  <c r="V97" i="15"/>
  <c r="AA6" i="15"/>
  <c r="L93" i="15" l="1"/>
  <c r="AE6" i="15"/>
  <c r="AE7" i="15" s="1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AA93" i="15"/>
  <c r="T95" i="15"/>
  <c r="T97" i="15" s="1"/>
  <c r="D22" i="3"/>
  <c r="B22" i="3"/>
  <c r="B27" i="9"/>
  <c r="C30" i="9" s="1"/>
  <c r="C32" i="9" s="1"/>
  <c r="E18" i="16"/>
  <c r="D18" i="16"/>
  <c r="C18" i="16"/>
  <c r="H32" i="13"/>
  <c r="H35" i="13" l="1"/>
  <c r="G18" i="16"/>
  <c r="F22" i="3"/>
  <c r="J95" i="15" l="1"/>
  <c r="Z95" i="15"/>
  <c r="O97" i="15"/>
  <c r="N95" i="15"/>
  <c r="N97" i="15" s="1"/>
  <c r="M95" i="15"/>
  <c r="G95" i="15"/>
  <c r="B18" i="3"/>
  <c r="D19" i="3" l="1"/>
  <c r="F19" i="3" s="1"/>
  <c r="Z97" i="15"/>
  <c r="J97" i="15"/>
  <c r="B20" i="3" l="1"/>
  <c r="B9" i="3"/>
  <c r="B23" i="3"/>
  <c r="B24" i="3"/>
  <c r="B17" i="3"/>
  <c r="D20" i="3" l="1"/>
  <c r="D16" i="3"/>
  <c r="D21" i="3"/>
  <c r="D24" i="3"/>
  <c r="D17" i="3"/>
  <c r="D23" i="3"/>
  <c r="D18" i="3"/>
  <c r="H12" i="3" l="1"/>
  <c r="H31" i="3" s="1"/>
  <c r="H35" i="3" s="1"/>
  <c r="F16" i="3"/>
  <c r="F23" i="3"/>
  <c r="F24" i="3"/>
  <c r="F17" i="3"/>
  <c r="F18" i="3"/>
  <c r="F21" i="3"/>
  <c r="D12" i="3" l="1"/>
  <c r="D31" i="3" s="1"/>
  <c r="F20" i="3"/>
  <c r="E101" i="15" l="1"/>
  <c r="B15" i="3"/>
  <c r="B29" i="3" s="1"/>
  <c r="M97" i="15"/>
  <c r="D15" i="3"/>
  <c r="F29" i="3" l="1"/>
  <c r="F15" i="3"/>
  <c r="B38" i="3"/>
  <c r="B7" i="3"/>
  <c r="B12" i="3" s="1"/>
  <c r="B31" i="3" s="1"/>
  <c r="G97" i="15"/>
  <c r="B35" i="3" l="1"/>
  <c r="F31" i="3"/>
  <c r="E100" i="15"/>
  <c r="F12" i="3"/>
</calcChain>
</file>

<file path=xl/sharedStrings.xml><?xml version="1.0" encoding="utf-8"?>
<sst xmlns="http://schemas.openxmlformats.org/spreadsheetml/2006/main" count="288" uniqueCount="182">
  <si>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</si>
  <si>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</si>
  <si>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</si>
  <si>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</si>
  <si>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</si>
  <si>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</si>
  <si>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</si>
  <si>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</si>
  <si>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</si>
  <si>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</si>
  <si>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</si>
  <si>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</si>
  <si>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</si>
  <si>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</si>
  <si>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</si>
  <si>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</si>
  <si>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</si>
  <si>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</si>
  <si>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</si>
  <si>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</si>
  <si>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</si>
  <si>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</si>
  <si>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</si>
  <si>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</si>
  <si>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</si>
  <si>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</si>
  <si>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</si>
  <si>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</si>
  <si>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</si>
  <si>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</si>
  <si>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</si>
  <si>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</si>
  <si>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</si>
  <si>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</si>
  <si>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</si>
  <si>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</si>
  <si>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</si>
  <si>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</si>
  <si>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</si>
  <si>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</si>
  <si>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</si>
  <si>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</si>
  <si>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</si>
  <si>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</si>
  <si>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</si>
  <si>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</si>
  <si>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</si>
  <si>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</si>
  <si>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</si>
  <si>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</si>
  <si>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</si>
  <si>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</si>
  <si>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</si>
  <si>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</si>
  <si>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</si>
  <si>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</si>
  <si>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</si>
  <si>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</si>
  <si>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</si>
  <si>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</si>
  <si>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</si>
  <si>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</si>
  <si>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</si>
  <si>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</si>
  <si>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British Legion (poppy wreath)</t>
  </si>
  <si>
    <t>Grants / donations</t>
  </si>
  <si>
    <t>Donation to school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</si>
  <si>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</si>
  <si>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</si>
  <si>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</si>
  <si>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</si>
  <si>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</si>
  <si>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</si>
  <si>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</si>
  <si>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</si>
  <si>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</si>
  <si>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</si>
  <si>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</si>
  <si>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</si>
  <si>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</si>
  <si>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</si>
  <si>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</si>
  <si>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</si>
  <si>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</si>
  <si>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</si>
  <si>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</si>
  <si>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</si>
  <si>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</si>
  <si>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</si>
  <si>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</si>
  <si>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</si>
  <si>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</si>
  <si>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</si>
  <si>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</si>
  <si>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</si>
  <si>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</si>
  <si>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</si>
  <si>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</si>
  <si>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</si>
  <si>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Budget for 2022/23</t>
  </si>
  <si>
    <t>Npower</t>
  </si>
  <si>
    <t>Catherine Simpson</t>
  </si>
  <si>
    <t>ERNLLCA</t>
  </si>
  <si>
    <t>12th April</t>
  </si>
  <si>
    <t>Kaye Middleton</t>
  </si>
  <si>
    <t>HMRC</t>
  </si>
  <si>
    <t>Direct credit</t>
  </si>
  <si>
    <t>ERYC</t>
  </si>
  <si>
    <t>31st May</t>
  </si>
  <si>
    <t>SLCC</t>
  </si>
  <si>
    <t>Less transfers to savings account</t>
  </si>
  <si>
    <t>Budget 2023/24</t>
  </si>
  <si>
    <t>Online</t>
  </si>
  <si>
    <t>P23/24-1</t>
  </si>
  <si>
    <t>P23/24-2</t>
  </si>
  <si>
    <t>13th April</t>
  </si>
  <si>
    <t>P23/24-3</t>
  </si>
  <si>
    <t>14th April</t>
  </si>
  <si>
    <t>P23/24-4</t>
  </si>
  <si>
    <t xml:space="preserve">SPC </t>
  </si>
  <si>
    <t>SPC (correct error above)</t>
  </si>
  <si>
    <t>18th April</t>
  </si>
  <si>
    <t>R23/24-1</t>
  </si>
  <si>
    <t>P23/24-5</t>
  </si>
  <si>
    <t>21st April</t>
  </si>
  <si>
    <t>Daniel Wilson (reimburse)</t>
  </si>
  <si>
    <t>P23/24-6</t>
  </si>
  <si>
    <t>P23/24-7</t>
  </si>
  <si>
    <t>28th April</t>
  </si>
  <si>
    <t>R23/24-2</t>
  </si>
  <si>
    <t>P23/24-8</t>
  </si>
  <si>
    <t>4th May</t>
  </si>
  <si>
    <t>24th May</t>
  </si>
  <si>
    <t>P23/24-9</t>
  </si>
  <si>
    <t>P23/24-10</t>
  </si>
  <si>
    <t>P23/24-11</t>
  </si>
  <si>
    <t>2nd June</t>
  </si>
  <si>
    <t>WEL Medical</t>
  </si>
  <si>
    <t>12th June</t>
  </si>
  <si>
    <t>P23/24-12</t>
  </si>
  <si>
    <t>White Light</t>
  </si>
  <si>
    <t>26th June</t>
  </si>
  <si>
    <t>P23/24-13</t>
  </si>
  <si>
    <t>Richard Dixon</t>
  </si>
  <si>
    <t>P23/24-14</t>
  </si>
  <si>
    <t>30th June</t>
  </si>
  <si>
    <t>Natwest</t>
  </si>
  <si>
    <t>Opening Balance 1st April 2023</t>
  </si>
  <si>
    <t>5th July</t>
  </si>
  <si>
    <t>Alison Botten</t>
  </si>
  <si>
    <t>P23/24-15</t>
  </si>
  <si>
    <t>6th July</t>
  </si>
  <si>
    <t>P23/24-16</t>
  </si>
  <si>
    <t>Suggested precept for 2023/24</t>
  </si>
  <si>
    <t>2nd August</t>
  </si>
  <si>
    <t>NPower</t>
  </si>
  <si>
    <t>P23/24-17</t>
  </si>
  <si>
    <t>3rd August</t>
  </si>
  <si>
    <t>P23/24-18</t>
  </si>
  <si>
    <t>31st July</t>
  </si>
  <si>
    <t>24th August</t>
  </si>
  <si>
    <t>CPRE</t>
  </si>
  <si>
    <t>P23/24-19</t>
  </si>
  <si>
    <t>P23/24-20</t>
  </si>
  <si>
    <t>|</t>
  </si>
  <si>
    <t>Full Bank Reconciliation 30th September 2023</t>
  </si>
  <si>
    <t>Balance per Bank Statement 30th September</t>
  </si>
  <si>
    <t>6 months to 30th September 2023</t>
  </si>
  <si>
    <t>6 months</t>
  </si>
  <si>
    <t>8th September</t>
  </si>
  <si>
    <t>P23/24-21</t>
  </si>
  <si>
    <t>20th September</t>
  </si>
  <si>
    <t>R23/24-3</t>
  </si>
  <si>
    <t>21st September</t>
  </si>
  <si>
    <t>Garton School</t>
  </si>
  <si>
    <t>P23/24-22</t>
  </si>
  <si>
    <t>29th September</t>
  </si>
  <si>
    <t>R23/24-4</t>
  </si>
  <si>
    <t>31st August</t>
  </si>
  <si>
    <t>1st September</t>
  </si>
  <si>
    <t>30th September</t>
  </si>
  <si>
    <t>P23/24-23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</si>
</sst>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10" xfId="0" applyNumberFormat="1" applyFont="1" applyFill="1" applyBorder="1"/>
    <xf numFmtId="1" fontId="0" fillId="0" borderId="6" xfId="0" applyNumberFormat="1" applyBorder="1"/>
    <xf numFmtId="2" fontId="20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workbookViewId="0">
      <selection activeCell="B13" sqref="B13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74</v>
      </c>
    </row>
    <row r="2" spans="1:3" ht="15.6" x14ac:dyDescent="0.3">
      <c r="A2" s="23"/>
    </row>
    <row r="3" spans="1:3" ht="15.6" x14ac:dyDescent="0.3">
      <c r="A3" s="22" t="s">
        <v>165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166</v>
      </c>
      <c r="B6" s="26">
        <v>8927.01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5" t="s">
        <v>110</v>
      </c>
    </row>
    <row r="10" spans="1:3" ht="15.6" x14ac:dyDescent="0.3">
      <c r="A10" s="23"/>
      <c r="B10" s="19">
        <f>SUM(B8:B9)</f>
        <v>0</v>
      </c>
      <c r="C10" s="26">
        <f>SUM(B6:B7)-B8-B9</f>
        <v>8927.01</v>
      </c>
    </row>
    <row r="11" spans="1:3" ht="15.6" x14ac:dyDescent="0.3">
      <c r="A11" s="23" t="s">
        <v>76</v>
      </c>
    </row>
    <row r="12" spans="1:3" ht="15.6" x14ac:dyDescent="0.3">
      <c r="A12" s="23" t="s">
        <v>166</v>
      </c>
      <c r="B12" s="26">
        <v>10142.09</v>
      </c>
    </row>
    <row r="13" spans="1:3" ht="15.6" x14ac:dyDescent="0.3">
      <c r="A13" s="23" t="s">
        <v>2</v>
      </c>
      <c r="C13" s="26">
        <f>B12+B13</f>
        <v>10142.09</v>
      </c>
    </row>
    <row r="14" spans="1:3" ht="15.6" x14ac:dyDescent="0.3">
      <c r="A14" s="23"/>
    </row>
    <row r="15" spans="1:3" ht="16.2" thickBot="1" x14ac:dyDescent="0.35">
      <c r="A15" s="23" t="s">
        <v>75</v>
      </c>
      <c r="C15" s="43">
        <f>C10+C13</f>
        <v>19069.099999999999</v>
      </c>
    </row>
    <row r="16" spans="1:3" ht="16.2" thickTop="1" x14ac:dyDescent="0.3">
      <c r="A16" s="23"/>
      <c r="C16" s="28"/>
    </row>
    <row r="17" spans="1:11" ht="15.6" x14ac:dyDescent="0.3">
      <c r="A17" s="22" t="s">
        <v>4</v>
      </c>
      <c r="C17" s="28"/>
    </row>
    <row r="18" spans="1:11" ht="15.6" x14ac:dyDescent="0.3">
      <c r="A18" s="22"/>
      <c r="C18" s="28"/>
    </row>
    <row r="19" spans="1:11" s="3" customFormat="1" ht="15.6" x14ac:dyDescent="0.3">
      <c r="A19" s="24" t="s">
        <v>77</v>
      </c>
      <c r="B19" s="28"/>
      <c r="C19" s="28"/>
    </row>
    <row r="20" spans="1:11" ht="15.6" x14ac:dyDescent="0.3">
      <c r="A20" s="23" t="s">
        <v>147</v>
      </c>
      <c r="B20" s="26">
        <v>9088.6200000000008</v>
      </c>
    </row>
    <row r="21" spans="1:11" ht="15.6" x14ac:dyDescent="0.3">
      <c r="A21" s="23" t="s">
        <v>5</v>
      </c>
      <c r="B21" s="26">
        <f>'Cash book'!E93-'Cash book'!K93</f>
        <v>8318.2000000000007</v>
      </c>
    </row>
    <row r="22" spans="1:11" ht="15.6" x14ac:dyDescent="0.3">
      <c r="A22" s="23" t="s">
        <v>97</v>
      </c>
      <c r="B22" s="4">
        <f>'Cash book'!F93</f>
        <v>3479.81</v>
      </c>
      <c r="C22"/>
      <c r="E22" s="4"/>
      <c r="F22" s="4"/>
      <c r="G22" s="4"/>
      <c r="H22" s="4"/>
      <c r="I22" s="4"/>
      <c r="J22" s="4"/>
      <c r="K22" s="4"/>
    </row>
    <row r="23" spans="1:11" ht="15.6" x14ac:dyDescent="0.3">
      <c r="A23" s="23" t="s">
        <v>6</v>
      </c>
      <c r="C23" s="26">
        <f>B20+B21-B22</f>
        <v>13927.01</v>
      </c>
      <c r="E23" s="4"/>
      <c r="F23" s="4"/>
      <c r="G23" s="4"/>
      <c r="H23" s="4"/>
      <c r="I23" s="4"/>
      <c r="J23" s="4"/>
      <c r="K23" s="4"/>
    </row>
    <row r="24" spans="1:11" x14ac:dyDescent="0.3">
      <c r="B24"/>
      <c r="C24"/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147</v>
      </c>
      <c r="B26" s="44">
        <v>5079.79</v>
      </c>
      <c r="C26" s="44"/>
    </row>
    <row r="27" spans="1:11" ht="15.6" x14ac:dyDescent="0.3">
      <c r="A27" s="23" t="s">
        <v>78</v>
      </c>
      <c r="B27" s="44">
        <f>'[1]Savings Account'!C15</f>
        <v>0</v>
      </c>
      <c r="C27" s="44"/>
    </row>
    <row r="28" spans="1:11" ht="15.6" x14ac:dyDescent="0.3">
      <c r="A28" s="23" t="s">
        <v>79</v>
      </c>
      <c r="B28" s="44"/>
      <c r="C28" s="44"/>
    </row>
    <row r="29" spans="1:11" ht="15.6" x14ac:dyDescent="0.3">
      <c r="A29" s="23" t="s">
        <v>80</v>
      </c>
      <c r="B29" s="44">
        <f>'Cash book'!K93</f>
        <v>62.3</v>
      </c>
      <c r="C29" s="44"/>
    </row>
    <row r="30" spans="1:11" ht="15.6" x14ac:dyDescent="0.3">
      <c r="A30" s="23" t="s">
        <v>81</v>
      </c>
      <c r="B30" s="45"/>
      <c r="C30" s="44">
        <f>SUM(B26:B29)</f>
        <v>5142.09</v>
      </c>
    </row>
    <row r="32" spans="1:11" ht="16.2" thickBot="1" x14ac:dyDescent="0.35">
      <c r="A32" s="23" t="s">
        <v>82</v>
      </c>
      <c r="B32" s="44"/>
      <c r="C32" s="43">
        <f>C23+C30</f>
        <v>19069.099999999999</v>
      </c>
    </row>
    <row r="33" spans="1:3" ht="16.2" thickTop="1" x14ac:dyDescent="0.3">
      <c r="A33" s="23"/>
    </row>
    <row r="34" spans="1:3" ht="15.6" x14ac:dyDescent="0.3">
      <c r="A34" s="23"/>
      <c r="B34" s="26" t="s">
        <v>11</v>
      </c>
    </row>
    <row r="35" spans="1:3" ht="15.6" x14ac:dyDescent="0.3">
      <c r="A35" s="23"/>
    </row>
    <row r="36" spans="1:3" ht="15.6" x14ac:dyDescent="0.3">
      <c r="A36" s="23"/>
    </row>
    <row r="37" spans="1:3" ht="15.6" x14ac:dyDescent="0.3">
      <c r="A37" s="23"/>
      <c r="C37" s="28"/>
    </row>
    <row r="38" spans="1:3" ht="15.6" x14ac:dyDescent="0.3">
      <c r="A38" s="23"/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92</v>
      </c>
      <c r="B1" s="3"/>
      <c r="H1" s="13">
        <v>6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168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167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book'!G93</f>
        <v>8000</v>
      </c>
      <c r="C7" s="9"/>
      <c r="E7" s="9"/>
      <c r="F7" s="9"/>
      <c r="G7" s="9"/>
      <c r="H7" s="35">
        <f>Budget!H38</f>
        <v>8000</v>
      </c>
      <c r="I7" s="9"/>
    </row>
    <row r="8" spans="1:10" x14ac:dyDescent="0.3">
      <c r="A8" t="s">
        <v>16</v>
      </c>
      <c r="B8" s="35">
        <f>'Cash book'!J93+'Cash book'!K93</f>
        <v>197.43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book'!H93</f>
        <v>183.07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8380.5</v>
      </c>
      <c r="C12" s="9"/>
      <c r="D12" s="35">
        <f>+H12*$H$1/12</f>
        <v>4000</v>
      </c>
      <c r="E12" s="9"/>
      <c r="F12" s="35">
        <f>+B12-D12</f>
        <v>4380.5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book'!M93</f>
        <v>1162.5</v>
      </c>
      <c r="C15" s="9"/>
      <c r="D15" s="35">
        <f t="shared" ref="D15:D28" si="0">+H15*$H$1/12</f>
        <v>1162.5</v>
      </c>
      <c r="E15" s="9"/>
      <c r="F15" s="9">
        <f t="shared" ref="F15:F29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book'!N93</f>
        <v>0</v>
      </c>
      <c r="C16" s="9"/>
      <c r="D16" s="35">
        <f t="shared" si="0"/>
        <v>50</v>
      </c>
      <c r="E16" s="9"/>
      <c r="F16" s="9">
        <f t="shared" si="1"/>
        <v>50</v>
      </c>
      <c r="G16" s="9"/>
      <c r="H16" s="35">
        <f>Budget!H8</f>
        <v>100</v>
      </c>
      <c r="I16" s="9"/>
    </row>
    <row r="17" spans="1:9" x14ac:dyDescent="0.3">
      <c r="A17" t="s">
        <v>22</v>
      </c>
      <c r="B17" s="35">
        <f>'Cash book'!Z93</f>
        <v>0</v>
      </c>
      <c r="C17" s="9"/>
      <c r="D17" s="35">
        <f t="shared" si="0"/>
        <v>250</v>
      </c>
      <c r="E17" s="9"/>
      <c r="F17" s="9">
        <f t="shared" si="1"/>
        <v>250</v>
      </c>
      <c r="G17" s="9"/>
      <c r="H17" s="35">
        <f>Budget!H9</f>
        <v>500</v>
      </c>
      <c r="I17" s="9"/>
    </row>
    <row r="18" spans="1:9" x14ac:dyDescent="0.3">
      <c r="A18" t="s">
        <v>23</v>
      </c>
      <c r="B18" s="35">
        <f>'Cash book'!P93</f>
        <v>555.79999999999995</v>
      </c>
      <c r="C18" s="9"/>
      <c r="D18" s="35">
        <f t="shared" si="0"/>
        <v>375</v>
      </c>
      <c r="E18" s="9"/>
      <c r="F18" s="9">
        <f t="shared" si="1"/>
        <v>-180.79999999999995</v>
      </c>
      <c r="G18" s="9"/>
      <c r="H18" s="35">
        <f>Budget!H10+Budget!H19</f>
        <v>750</v>
      </c>
      <c r="I18" s="9"/>
    </row>
    <row r="19" spans="1:9" x14ac:dyDescent="0.3">
      <c r="A19" t="s">
        <v>84</v>
      </c>
      <c r="B19" s="35">
        <f>'Cash book'!T93</f>
        <v>73.34</v>
      </c>
      <c r="C19" s="9"/>
      <c r="D19" s="35">
        <f t="shared" si="0"/>
        <v>500</v>
      </c>
      <c r="E19" s="9"/>
      <c r="F19" s="9">
        <f t="shared" si="1"/>
        <v>426.65999999999997</v>
      </c>
      <c r="G19" s="9"/>
      <c r="H19" s="35">
        <f>Budget!H22</f>
        <v>1000</v>
      </c>
      <c r="I19" s="9"/>
    </row>
    <row r="20" spans="1:9" x14ac:dyDescent="0.3">
      <c r="A20" t="s">
        <v>24</v>
      </c>
      <c r="B20" s="35">
        <f>'Cash book'!V93</f>
        <v>397.96</v>
      </c>
      <c r="C20" s="9"/>
      <c r="D20" s="35">
        <f t="shared" si="0"/>
        <v>500</v>
      </c>
      <c r="E20" s="9"/>
      <c r="F20" s="9">
        <f t="shared" si="1"/>
        <v>102.04000000000002</v>
      </c>
      <c r="G20" s="9"/>
      <c r="H20" s="35">
        <f>Budget!H11</f>
        <v>1000</v>
      </c>
      <c r="I20" s="9"/>
    </row>
    <row r="21" spans="1:9" x14ac:dyDescent="0.3">
      <c r="A21" t="s">
        <v>25</v>
      </c>
      <c r="B21" s="35">
        <f>'Cash book'!Q93</f>
        <v>0</v>
      </c>
      <c r="C21" s="9"/>
      <c r="D21" s="35">
        <f t="shared" si="0"/>
        <v>250</v>
      </c>
      <c r="E21" s="9"/>
      <c r="F21" s="9">
        <f t="shared" si="1"/>
        <v>250</v>
      </c>
      <c r="G21" s="9"/>
      <c r="H21" s="35">
        <f>Budget!H12</f>
        <v>500</v>
      </c>
      <c r="I21" s="9"/>
    </row>
    <row r="22" spans="1:9" x14ac:dyDescent="0.3">
      <c r="A22" t="s">
        <v>83</v>
      </c>
      <c r="B22" s="35">
        <f>'Cash book'!O93</f>
        <v>96.88</v>
      </c>
      <c r="C22" s="9"/>
      <c r="D22" s="35">
        <f t="shared" si="0"/>
        <v>75</v>
      </c>
      <c r="E22" s="9"/>
      <c r="F22" s="9">
        <f t="shared" si="1"/>
        <v>-21.879999999999995</v>
      </c>
      <c r="G22" s="9"/>
      <c r="H22" s="35">
        <f>Budget!H23</f>
        <v>150</v>
      </c>
      <c r="I22" s="9"/>
    </row>
    <row r="23" spans="1:9" x14ac:dyDescent="0.3">
      <c r="A23" t="s">
        <v>26</v>
      </c>
      <c r="B23" s="35">
        <f>'Cash book'!S93</f>
        <v>349.05</v>
      </c>
      <c r="C23" s="9"/>
      <c r="D23" s="35">
        <f t="shared" si="0"/>
        <v>205.5</v>
      </c>
      <c r="E23" s="9"/>
      <c r="F23" s="9">
        <f t="shared" si="1"/>
        <v>-143.55000000000001</v>
      </c>
      <c r="G23" s="9"/>
      <c r="H23" s="35">
        <f>Budget!H13+Budget!H14+Budget!H15</f>
        <v>411</v>
      </c>
      <c r="I23" s="9"/>
    </row>
    <row r="24" spans="1:9" x14ac:dyDescent="0.3">
      <c r="A24" t="s">
        <v>27</v>
      </c>
      <c r="B24" s="35">
        <f>'Cash book'!W93</f>
        <v>0</v>
      </c>
      <c r="C24" s="9"/>
      <c r="D24" s="35">
        <f t="shared" si="0"/>
        <v>150</v>
      </c>
      <c r="E24" s="9"/>
      <c r="F24" s="9">
        <f t="shared" si="1"/>
        <v>150</v>
      </c>
      <c r="G24" s="9"/>
      <c r="H24" s="35">
        <f>Budget!H21</f>
        <v>300</v>
      </c>
      <c r="I24" s="9"/>
    </row>
    <row r="25" spans="1:9" x14ac:dyDescent="0.3">
      <c r="A25" t="s">
        <v>47</v>
      </c>
      <c r="B25" s="35">
        <f>'Cash book'!Y93</f>
        <v>200</v>
      </c>
      <c r="C25" s="9"/>
      <c r="D25" s="35">
        <f t="shared" si="0"/>
        <v>250</v>
      </c>
      <c r="E25" s="9"/>
      <c r="F25" s="9">
        <f t="shared" si="1"/>
        <v>50</v>
      </c>
      <c r="G25" s="9"/>
      <c r="H25" s="9">
        <f>Budget!H17+Budget!H18</f>
        <v>500</v>
      </c>
      <c r="I25" s="9"/>
    </row>
    <row r="26" spans="1:9" x14ac:dyDescent="0.3">
      <c r="A26" t="s">
        <v>60</v>
      </c>
      <c r="B26" s="35">
        <f>'Cash book'!R93</f>
        <v>619.68999999999994</v>
      </c>
      <c r="C26" s="9"/>
      <c r="D26" s="35">
        <f t="shared" si="0"/>
        <v>500</v>
      </c>
      <c r="E26" s="9"/>
      <c r="F26" s="9">
        <f t="shared" si="1"/>
        <v>-119.68999999999994</v>
      </c>
      <c r="G26" s="9"/>
      <c r="H26" s="9">
        <f>Budget!H20</f>
        <v>1000</v>
      </c>
      <c r="I26" s="9"/>
    </row>
    <row r="27" spans="1:9" x14ac:dyDescent="0.3">
      <c r="A27" t="s">
        <v>69</v>
      </c>
      <c r="B27" s="35">
        <f>'Cash book'!X93</f>
        <v>0</v>
      </c>
      <c r="C27" s="9"/>
      <c r="D27" s="35">
        <f t="shared" si="0"/>
        <v>500</v>
      </c>
      <c r="E27" s="9"/>
      <c r="F27" s="9">
        <f t="shared" si="1"/>
        <v>500</v>
      </c>
      <c r="G27" s="9"/>
      <c r="H27" s="9">
        <f>Budget!H24</f>
        <v>1000</v>
      </c>
      <c r="I27" s="9"/>
    </row>
    <row r="28" spans="1:9" x14ac:dyDescent="0.3">
      <c r="A28" t="s">
        <v>98</v>
      </c>
      <c r="B28" s="35">
        <f>'Cash book'!U93</f>
        <v>24.59</v>
      </c>
      <c r="C28" s="9"/>
      <c r="D28" s="35">
        <f t="shared" si="0"/>
        <v>0</v>
      </c>
      <c r="E28" s="9"/>
      <c r="F28" s="9">
        <f t="shared" si="1"/>
        <v>-24.59</v>
      </c>
      <c r="G28" s="9"/>
      <c r="H28" s="9">
        <f>Budget!H25</f>
        <v>0</v>
      </c>
      <c r="I28" s="9"/>
    </row>
    <row r="29" spans="1:9" x14ac:dyDescent="0.3">
      <c r="B29" s="17">
        <f>SUM(B15:B28)</f>
        <v>3479.8100000000004</v>
      </c>
      <c r="C29" s="9"/>
      <c r="D29" s="17">
        <v>0</v>
      </c>
      <c r="E29" s="9"/>
      <c r="F29" s="17">
        <f t="shared" si="1"/>
        <v>-3479.8100000000004</v>
      </c>
      <c r="G29" s="9"/>
      <c r="H29" s="17">
        <f>SUM(H15:H27)</f>
        <v>9536</v>
      </c>
      <c r="I29" s="9"/>
    </row>
    <row r="30" spans="1:9" x14ac:dyDescent="0.3">
      <c r="B30" s="11"/>
      <c r="C30" s="9"/>
      <c r="D30" s="11"/>
      <c r="E30" s="9"/>
      <c r="F30" s="11" t="s">
        <v>11</v>
      </c>
      <c r="G30" s="9"/>
      <c r="H30" s="11"/>
      <c r="I30" s="9"/>
    </row>
    <row r="31" spans="1:9" x14ac:dyDescent="0.3">
      <c r="A31" t="s">
        <v>28</v>
      </c>
      <c r="B31" s="35">
        <f>+B12-B29</f>
        <v>4900.6899999999996</v>
      </c>
      <c r="C31" s="9"/>
      <c r="D31" s="35">
        <f>+D12-D29</f>
        <v>4000</v>
      </c>
      <c r="E31" s="9"/>
      <c r="F31" s="35">
        <f>+B31-D31</f>
        <v>900.6899999999996</v>
      </c>
      <c r="G31" s="9"/>
      <c r="H31" s="35">
        <f>+H12-H29</f>
        <v>-1536</v>
      </c>
      <c r="I31" s="9"/>
    </row>
    <row r="33" spans="1:9" x14ac:dyDescent="0.3">
      <c r="A33" t="s">
        <v>29</v>
      </c>
      <c r="B33" s="9">
        <f>'Full Reconciliation'!B20+'Full Reconciliation'!B26</f>
        <v>14168.41</v>
      </c>
      <c r="H33" s="9"/>
      <c r="I33" s="9"/>
    </row>
    <row r="35" spans="1:9" ht="15" thickBot="1" x14ac:dyDescent="0.35">
      <c r="A35" t="s">
        <v>30</v>
      </c>
      <c r="B35" s="21">
        <f>+B31+B33</f>
        <v>19069.099999999999</v>
      </c>
      <c r="H35" s="14">
        <f>+H31+H33</f>
        <v>-1536</v>
      </c>
      <c r="I35" s="9"/>
    </row>
    <row r="36" spans="1:9" ht="15" thickTop="1" x14ac:dyDescent="0.3"/>
    <row r="38" spans="1:9" x14ac:dyDescent="0.3">
      <c r="A38" t="s">
        <v>31</v>
      </c>
      <c r="B38" s="20">
        <f>+B29-'Cash book'!F93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J101"/>
  <sheetViews>
    <sheetView tabSelected="1" topLeftCell="O1" zoomScaleNormal="100" workbookViewId="0">
      <pane ySplit="3" topLeftCell="A24" activePane="bottomLeft" state="frozen"/>
      <selection activeCell="D1" sqref="D1"/>
      <selection pane="bottomLeft" activeCell="AE40" sqref="AE40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2" width="9.33203125" customWidth="1"/>
    <col min="23" max="24" width="8.5546875" customWidth="1"/>
    <col min="25" max="25" width="9.5546875" customWidth="1"/>
    <col min="26" max="26" width="9.44140625" bestFit="1" customWidth="1"/>
    <col min="27" max="28" width="9.44140625" customWidth="1"/>
    <col min="29" max="29" width="17.88671875" customWidth="1"/>
    <col min="30" max="30" width="9.44140625" customWidth="1"/>
    <col min="31" max="31" width="12.33203125" customWidth="1"/>
    <col min="32" max="32" width="9.88671875" customWidth="1"/>
  </cols>
  <sheetData>
    <row r="1" spans="1:32" ht="41.25" customHeight="1" x14ac:dyDescent="0.3">
      <c r="A1" s="3" t="s">
        <v>41</v>
      </c>
    </row>
    <row r="2" spans="1:32" ht="21" x14ac:dyDescent="0.4">
      <c r="G2" s="60" t="s">
        <v>32</v>
      </c>
      <c r="L2" s="6"/>
      <c r="M2" s="55" t="s">
        <v>46</v>
      </c>
      <c r="N2" s="3"/>
      <c r="O2" s="3"/>
      <c r="P2" s="3"/>
      <c r="AE2" s="6" t="s">
        <v>86</v>
      </c>
    </row>
    <row r="3" spans="1:32" x14ac:dyDescent="0.3">
      <c r="A3" s="3" t="s">
        <v>42</v>
      </c>
      <c r="B3" s="3" t="s">
        <v>35</v>
      </c>
      <c r="C3" s="3" t="s">
        <v>53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95</v>
      </c>
      <c r="J3" s="3" t="s">
        <v>55</v>
      </c>
      <c r="K3" s="3" t="s">
        <v>72</v>
      </c>
      <c r="L3" s="3" t="s">
        <v>33</v>
      </c>
      <c r="M3" s="3" t="s">
        <v>48</v>
      </c>
      <c r="N3" s="3" t="s">
        <v>56</v>
      </c>
      <c r="O3" s="3" t="s">
        <v>49</v>
      </c>
      <c r="P3" s="3" t="s">
        <v>52</v>
      </c>
      <c r="Q3" s="3" t="s">
        <v>25</v>
      </c>
      <c r="R3" s="3" t="s">
        <v>60</v>
      </c>
      <c r="S3" s="3" t="s">
        <v>36</v>
      </c>
      <c r="T3" s="3" t="s">
        <v>85</v>
      </c>
      <c r="U3" s="3" t="s">
        <v>98</v>
      </c>
      <c r="V3" s="3" t="s">
        <v>51</v>
      </c>
      <c r="W3" s="3" t="s">
        <v>50</v>
      </c>
      <c r="X3" s="3" t="s">
        <v>94</v>
      </c>
      <c r="Y3" s="3" t="s">
        <v>93</v>
      </c>
      <c r="Z3" s="3" t="s">
        <v>22</v>
      </c>
      <c r="AA3" s="3" t="s">
        <v>33</v>
      </c>
      <c r="AB3" s="3" t="s">
        <v>96</v>
      </c>
      <c r="AC3" s="56" t="s">
        <v>91</v>
      </c>
      <c r="AD3" s="3" t="s">
        <v>59</v>
      </c>
      <c r="AE3" s="3" t="s">
        <v>87</v>
      </c>
      <c r="AF3" s="3" t="s">
        <v>88</v>
      </c>
    </row>
    <row r="5" spans="1:32" x14ac:dyDescent="0.3">
      <c r="AE5" s="46">
        <v>4088.62</v>
      </c>
      <c r="AF5" s="54">
        <v>10079.790000000001</v>
      </c>
    </row>
    <row r="6" spans="1:32" x14ac:dyDescent="0.3">
      <c r="A6" t="s">
        <v>103</v>
      </c>
      <c r="B6" t="s">
        <v>100</v>
      </c>
      <c r="C6" t="s">
        <v>112</v>
      </c>
      <c r="D6" t="s">
        <v>113</v>
      </c>
      <c r="E6" s="32"/>
      <c r="F6" s="18">
        <v>9.9</v>
      </c>
      <c r="G6" s="29"/>
      <c r="H6" s="8"/>
      <c r="I6" s="18"/>
      <c r="J6" s="8"/>
      <c r="K6" s="8"/>
      <c r="L6" s="61">
        <f>SUM(G6:K6)</f>
        <v>0</v>
      </c>
      <c r="M6" s="18"/>
      <c r="N6" s="8"/>
      <c r="O6" s="18"/>
      <c r="P6" s="8"/>
      <c r="Q6" s="8"/>
      <c r="R6" s="8"/>
      <c r="S6" s="8"/>
      <c r="T6" s="8"/>
      <c r="U6" s="18">
        <v>9.9</v>
      </c>
      <c r="V6" s="8"/>
      <c r="W6" s="8"/>
      <c r="X6" s="8"/>
      <c r="Y6" s="8"/>
      <c r="Z6" s="8"/>
      <c r="AA6" s="18">
        <f>SUM(M6:Z6)</f>
        <v>9.9</v>
      </c>
      <c r="AB6" s="18"/>
      <c r="AC6" s="18"/>
      <c r="AD6" s="8">
        <v>0.47</v>
      </c>
      <c r="AE6" s="33">
        <f>AE5+L6-AA6-K6</f>
        <v>4078.72</v>
      </c>
      <c r="AF6" s="34">
        <f>AF5+K6</f>
        <v>10079.790000000001</v>
      </c>
    </row>
    <row r="7" spans="1:32" x14ac:dyDescent="0.3">
      <c r="B7" t="s">
        <v>102</v>
      </c>
      <c r="C7" t="s">
        <v>112</v>
      </c>
      <c r="D7" t="s">
        <v>114</v>
      </c>
      <c r="E7" s="33"/>
      <c r="F7" s="4">
        <v>313.05</v>
      </c>
      <c r="G7" s="30"/>
      <c r="I7" s="4"/>
      <c r="L7" s="62"/>
      <c r="M7" s="4"/>
      <c r="O7" s="4"/>
      <c r="S7">
        <v>313.05</v>
      </c>
      <c r="AA7" s="4">
        <f>SUM(M7:Z7)</f>
        <v>313.05</v>
      </c>
      <c r="AB7" s="4"/>
      <c r="AC7" s="4"/>
      <c r="AE7" s="33">
        <f t="shared" ref="AE7:AE40" si="0">AE6+L7-AA7-K7</f>
        <v>3765.6699999999996</v>
      </c>
      <c r="AF7" s="34">
        <f t="shared" ref="AF7:AF40" si="1">AF6+K7</f>
        <v>10079.790000000001</v>
      </c>
    </row>
    <row r="8" spans="1:32" x14ac:dyDescent="0.3">
      <c r="A8" t="s">
        <v>115</v>
      </c>
      <c r="B8" t="s">
        <v>101</v>
      </c>
      <c r="C8" t="s">
        <v>112</v>
      </c>
      <c r="D8" t="s">
        <v>116</v>
      </c>
      <c r="E8" s="30"/>
      <c r="F8" s="4">
        <v>193.75</v>
      </c>
      <c r="G8" s="30"/>
      <c r="L8" s="59">
        <f t="shared" ref="L8:L47" si="2">SUM(G8:K8)</f>
        <v>0</v>
      </c>
      <c r="M8" s="4">
        <v>193.75</v>
      </c>
      <c r="O8" s="4"/>
      <c r="AA8" s="4">
        <f t="shared" ref="AA8:AA69" si="3">SUM(M8:Z8)</f>
        <v>193.75</v>
      </c>
      <c r="AB8" s="4"/>
      <c r="AC8" s="4"/>
      <c r="AD8" s="31"/>
      <c r="AE8" s="33">
        <f t="shared" si="0"/>
        <v>3571.9199999999996</v>
      </c>
      <c r="AF8" s="34">
        <f t="shared" si="1"/>
        <v>10079.790000000001</v>
      </c>
    </row>
    <row r="9" spans="1:32" x14ac:dyDescent="0.3">
      <c r="A9" t="s">
        <v>117</v>
      </c>
      <c r="B9" t="s">
        <v>119</v>
      </c>
      <c r="C9" t="s">
        <v>112</v>
      </c>
      <c r="D9" t="s">
        <v>118</v>
      </c>
      <c r="E9" s="33"/>
      <c r="F9" s="4">
        <v>52.43</v>
      </c>
      <c r="G9" s="30"/>
      <c r="H9" s="4"/>
      <c r="L9" s="62">
        <f t="shared" si="2"/>
        <v>0</v>
      </c>
      <c r="O9" s="4"/>
      <c r="V9" s="4"/>
      <c r="Z9" s="4"/>
      <c r="AA9" s="4">
        <f t="shared" si="3"/>
        <v>0</v>
      </c>
      <c r="AB9" s="4"/>
      <c r="AC9" s="4"/>
      <c r="AD9" s="34"/>
      <c r="AE9" s="33">
        <f t="shared" si="0"/>
        <v>3571.9199999999996</v>
      </c>
      <c r="AF9" s="34">
        <f t="shared" si="1"/>
        <v>10079.790000000001</v>
      </c>
    </row>
    <row r="10" spans="1:32" x14ac:dyDescent="0.3">
      <c r="B10" t="s">
        <v>120</v>
      </c>
      <c r="C10" t="s">
        <v>112</v>
      </c>
      <c r="E10" s="33"/>
      <c r="F10" s="4">
        <v>-52.43</v>
      </c>
      <c r="G10" s="33"/>
      <c r="H10" s="4"/>
      <c r="I10" s="4"/>
      <c r="J10" s="4"/>
      <c r="K10" s="4"/>
      <c r="L10" s="62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f t="shared" si="3"/>
        <v>0</v>
      </c>
      <c r="AB10" s="4"/>
      <c r="AC10" s="4"/>
      <c r="AD10" s="34"/>
      <c r="AE10" s="33">
        <f t="shared" si="0"/>
        <v>3571.9199999999996</v>
      </c>
      <c r="AF10" s="34">
        <f t="shared" si="1"/>
        <v>10079.790000000001</v>
      </c>
    </row>
    <row r="11" spans="1:32" x14ac:dyDescent="0.3">
      <c r="A11" t="s">
        <v>121</v>
      </c>
      <c r="B11" t="s">
        <v>105</v>
      </c>
      <c r="C11" t="s">
        <v>106</v>
      </c>
      <c r="D11" t="s">
        <v>122</v>
      </c>
      <c r="E11" s="33">
        <v>135.13</v>
      </c>
      <c r="F11" s="4"/>
      <c r="G11" s="33"/>
      <c r="H11" s="4"/>
      <c r="I11" s="4"/>
      <c r="J11" s="4">
        <v>135.13</v>
      </c>
      <c r="K11" s="4"/>
      <c r="L11" s="62">
        <f t="shared" si="2"/>
        <v>135.13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f t="shared" si="3"/>
        <v>0</v>
      </c>
      <c r="AB11" s="4"/>
      <c r="AC11" s="4"/>
      <c r="AD11" s="34"/>
      <c r="AE11" s="33">
        <f t="shared" si="0"/>
        <v>3707.0499999999997</v>
      </c>
      <c r="AF11" s="34">
        <f t="shared" si="1"/>
        <v>10079.790000000001</v>
      </c>
    </row>
    <row r="12" spans="1:32" x14ac:dyDescent="0.3">
      <c r="B12" t="s">
        <v>109</v>
      </c>
      <c r="C12" t="s">
        <v>112</v>
      </c>
      <c r="D12" t="s">
        <v>123</v>
      </c>
      <c r="E12" s="33"/>
      <c r="F12" s="4">
        <v>52.43</v>
      </c>
      <c r="G12" s="33"/>
      <c r="H12" s="4"/>
      <c r="I12" s="4"/>
      <c r="J12" s="4"/>
      <c r="K12" s="4"/>
      <c r="L12" s="62">
        <f t="shared" si="2"/>
        <v>0</v>
      </c>
      <c r="M12" s="4"/>
      <c r="N12" s="4"/>
      <c r="O12" s="4">
        <v>52.43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f t="shared" si="3"/>
        <v>52.43</v>
      </c>
      <c r="AB12" s="4"/>
      <c r="AC12" s="4"/>
      <c r="AD12" s="34">
        <v>0.45</v>
      </c>
      <c r="AE12" s="33">
        <f t="shared" si="0"/>
        <v>3654.62</v>
      </c>
      <c r="AF12" s="34">
        <f t="shared" si="1"/>
        <v>10079.790000000001</v>
      </c>
    </row>
    <row r="13" spans="1:32" x14ac:dyDescent="0.3">
      <c r="A13" t="s">
        <v>124</v>
      </c>
      <c r="B13" t="s">
        <v>125</v>
      </c>
      <c r="C13" t="s">
        <v>112</v>
      </c>
      <c r="D13" t="s">
        <v>126</v>
      </c>
      <c r="E13" s="33"/>
      <c r="F13" s="4">
        <v>151.29</v>
      </c>
      <c r="G13" s="33"/>
      <c r="H13" s="4"/>
      <c r="I13" s="4"/>
      <c r="J13" s="4"/>
      <c r="K13" s="4"/>
      <c r="L13" s="59">
        <f t="shared" si="2"/>
        <v>0</v>
      </c>
      <c r="M13" s="4"/>
      <c r="N13" s="4"/>
      <c r="O13" s="4"/>
      <c r="P13" s="4"/>
      <c r="Q13" s="4"/>
      <c r="R13" s="4">
        <v>151.29</v>
      </c>
      <c r="S13" s="4"/>
      <c r="T13" s="4"/>
      <c r="U13" s="4"/>
      <c r="V13" s="4"/>
      <c r="W13" s="4"/>
      <c r="X13" s="4"/>
      <c r="Y13" s="4"/>
      <c r="Z13" s="4"/>
      <c r="AA13" s="4">
        <f t="shared" si="3"/>
        <v>151.29</v>
      </c>
      <c r="AB13" s="4"/>
      <c r="AC13" s="4"/>
      <c r="AD13" s="34">
        <v>25.22</v>
      </c>
      <c r="AE13" s="33">
        <f t="shared" si="0"/>
        <v>3503.33</v>
      </c>
      <c r="AF13" s="34">
        <f t="shared" si="1"/>
        <v>10079.790000000001</v>
      </c>
    </row>
    <row r="14" spans="1:32" x14ac:dyDescent="0.3">
      <c r="B14" t="s">
        <v>104</v>
      </c>
      <c r="C14" t="s">
        <v>112</v>
      </c>
      <c r="D14" t="s">
        <v>127</v>
      </c>
      <c r="E14" s="33"/>
      <c r="F14" s="4">
        <v>120.8</v>
      </c>
      <c r="G14" s="33"/>
      <c r="H14" s="4"/>
      <c r="I14" s="4"/>
      <c r="J14" s="4"/>
      <c r="K14" s="4"/>
      <c r="L14" s="59">
        <f t="shared" si="2"/>
        <v>0</v>
      </c>
      <c r="M14" s="4"/>
      <c r="N14" s="4"/>
      <c r="O14" s="4"/>
      <c r="P14" s="4">
        <v>120.8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3"/>
        <v>120.8</v>
      </c>
      <c r="AB14" s="4"/>
      <c r="AC14" s="4"/>
      <c r="AD14" s="34">
        <v>20</v>
      </c>
      <c r="AE14" s="33">
        <f t="shared" si="0"/>
        <v>3382.5299999999997</v>
      </c>
      <c r="AF14" s="34">
        <f t="shared" si="1"/>
        <v>10079.790000000001</v>
      </c>
    </row>
    <row r="15" spans="1:32" x14ac:dyDescent="0.3">
      <c r="A15" t="s">
        <v>128</v>
      </c>
      <c r="B15" t="s">
        <v>107</v>
      </c>
      <c r="C15" t="s">
        <v>106</v>
      </c>
      <c r="D15" t="s">
        <v>129</v>
      </c>
      <c r="E15" s="33">
        <v>4000</v>
      </c>
      <c r="F15" s="34"/>
      <c r="G15" s="4">
        <v>4000</v>
      </c>
      <c r="H15" s="4"/>
      <c r="I15" s="4"/>
      <c r="J15" s="4"/>
      <c r="K15" s="4"/>
      <c r="L15" s="62">
        <f t="shared" si="2"/>
        <v>4000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f t="shared" si="3"/>
        <v>0</v>
      </c>
      <c r="AB15" s="4"/>
      <c r="AC15" s="4"/>
      <c r="AD15" s="34"/>
      <c r="AE15" s="33">
        <f t="shared" si="0"/>
        <v>7382.53</v>
      </c>
      <c r="AF15" s="34">
        <f t="shared" si="1"/>
        <v>10079.790000000001</v>
      </c>
    </row>
    <row r="16" spans="1:32" x14ac:dyDescent="0.3">
      <c r="B16" t="s">
        <v>107</v>
      </c>
      <c r="C16" t="s">
        <v>112</v>
      </c>
      <c r="D16" t="s">
        <v>130</v>
      </c>
      <c r="E16" s="33"/>
      <c r="F16" s="34">
        <v>225.78</v>
      </c>
      <c r="G16" s="4"/>
      <c r="H16" s="4"/>
      <c r="I16" s="4"/>
      <c r="J16" s="4"/>
      <c r="K16" s="4"/>
      <c r="L16" s="59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/>
      <c r="V16" s="4">
        <v>225.78</v>
      </c>
      <c r="W16" s="4"/>
      <c r="X16" s="4"/>
      <c r="Y16" s="4"/>
      <c r="Z16" s="4"/>
      <c r="AA16" s="4">
        <f t="shared" si="3"/>
        <v>225.78</v>
      </c>
      <c r="AB16" s="4"/>
      <c r="AC16" s="4"/>
      <c r="AD16" s="34"/>
      <c r="AE16" s="33">
        <f t="shared" si="0"/>
        <v>7156.75</v>
      </c>
      <c r="AF16" s="34">
        <f t="shared" si="1"/>
        <v>10079.790000000001</v>
      </c>
    </row>
    <row r="17" spans="1:32" x14ac:dyDescent="0.3">
      <c r="B17" t="s">
        <v>146</v>
      </c>
      <c r="C17" t="s">
        <v>106</v>
      </c>
      <c r="E17" s="33">
        <v>7.87</v>
      </c>
      <c r="F17" s="34"/>
      <c r="G17" s="4"/>
      <c r="H17" s="4"/>
      <c r="I17" s="4"/>
      <c r="J17" s="4"/>
      <c r="K17" s="4">
        <v>7.87</v>
      </c>
      <c r="L17" s="59">
        <f t="shared" si="2"/>
        <v>7.87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34"/>
      <c r="AE17" s="33">
        <f t="shared" si="0"/>
        <v>7156.75</v>
      </c>
      <c r="AF17" s="34">
        <f t="shared" si="1"/>
        <v>10087.660000000002</v>
      </c>
    </row>
    <row r="18" spans="1:32" x14ac:dyDescent="0.3">
      <c r="A18" t="s">
        <v>131</v>
      </c>
      <c r="B18" t="s">
        <v>101</v>
      </c>
      <c r="C18" t="s">
        <v>112</v>
      </c>
      <c r="D18" t="s">
        <v>133</v>
      </c>
      <c r="E18" s="33"/>
      <c r="F18" s="34">
        <v>193.75</v>
      </c>
      <c r="G18" s="4"/>
      <c r="H18" s="4"/>
      <c r="I18" s="4"/>
      <c r="J18" s="4"/>
      <c r="K18" s="4"/>
      <c r="L18" s="59">
        <f t="shared" si="2"/>
        <v>0</v>
      </c>
      <c r="M18" s="4">
        <v>193.75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f t="shared" si="3"/>
        <v>193.75</v>
      </c>
      <c r="AB18" s="4"/>
      <c r="AC18" s="4"/>
      <c r="AD18" s="34"/>
      <c r="AE18" s="33">
        <f t="shared" si="0"/>
        <v>6963</v>
      </c>
      <c r="AF18" s="34">
        <f t="shared" si="1"/>
        <v>10087.660000000002</v>
      </c>
    </row>
    <row r="19" spans="1:32" x14ac:dyDescent="0.3">
      <c r="A19" t="s">
        <v>132</v>
      </c>
      <c r="B19" t="s">
        <v>125</v>
      </c>
      <c r="C19" t="s">
        <v>112</v>
      </c>
      <c r="D19" t="s">
        <v>134</v>
      </c>
      <c r="E19" s="33"/>
      <c r="F19" s="34">
        <v>40</v>
      </c>
      <c r="G19" s="4"/>
      <c r="H19" s="4"/>
      <c r="I19" s="4"/>
      <c r="J19" s="4"/>
      <c r="K19" s="4"/>
      <c r="L19" s="62">
        <f t="shared" si="2"/>
        <v>0</v>
      </c>
      <c r="M19" s="4"/>
      <c r="N19" s="4"/>
      <c r="O19" s="4"/>
      <c r="P19" s="4"/>
      <c r="Q19" s="4"/>
      <c r="R19" s="4">
        <v>40</v>
      </c>
      <c r="S19" s="4"/>
      <c r="T19" s="4"/>
      <c r="U19" s="4"/>
      <c r="V19" s="4"/>
      <c r="W19" s="4"/>
      <c r="X19" s="4"/>
      <c r="Y19" s="4"/>
      <c r="Z19" s="4"/>
      <c r="AA19" s="4">
        <f t="shared" si="3"/>
        <v>40</v>
      </c>
      <c r="AB19" s="4"/>
      <c r="AC19" s="4"/>
      <c r="AD19" s="34"/>
      <c r="AE19" s="33">
        <f t="shared" si="0"/>
        <v>6923</v>
      </c>
      <c r="AF19" s="34">
        <f t="shared" si="1"/>
        <v>10087.660000000002</v>
      </c>
    </row>
    <row r="20" spans="1:32" x14ac:dyDescent="0.3">
      <c r="A20" t="s">
        <v>108</v>
      </c>
      <c r="B20" t="s">
        <v>107</v>
      </c>
      <c r="C20" t="s">
        <v>112</v>
      </c>
      <c r="D20" t="s">
        <v>130</v>
      </c>
      <c r="E20" s="33"/>
      <c r="F20" s="34">
        <v>45.16</v>
      </c>
      <c r="G20" s="4"/>
      <c r="H20" s="4"/>
      <c r="I20" s="4"/>
      <c r="J20" s="4"/>
      <c r="K20" s="4"/>
      <c r="L20" s="59">
        <f t="shared" si="2"/>
        <v>0</v>
      </c>
      <c r="M20" s="4"/>
      <c r="N20" s="4"/>
      <c r="O20" s="4"/>
      <c r="P20" s="4"/>
      <c r="Q20" s="4"/>
      <c r="R20" s="4"/>
      <c r="S20" s="4"/>
      <c r="T20" s="4"/>
      <c r="U20" s="4"/>
      <c r="V20" s="4">
        <v>45.16</v>
      </c>
      <c r="W20" s="4"/>
      <c r="X20" s="4"/>
      <c r="Y20" s="4"/>
      <c r="Z20" s="4"/>
      <c r="AA20" s="4">
        <f t="shared" si="3"/>
        <v>45.16</v>
      </c>
      <c r="AB20" s="4"/>
      <c r="AC20" s="4"/>
      <c r="AD20" s="34">
        <v>45.16</v>
      </c>
      <c r="AE20" s="33">
        <f t="shared" si="0"/>
        <v>6877.84</v>
      </c>
      <c r="AF20" s="34">
        <f t="shared" si="1"/>
        <v>10087.660000000002</v>
      </c>
    </row>
    <row r="21" spans="1:32" x14ac:dyDescent="0.3">
      <c r="B21" t="s">
        <v>146</v>
      </c>
      <c r="C21" t="s">
        <v>106</v>
      </c>
      <c r="E21" s="33">
        <v>9.8000000000000007</v>
      </c>
      <c r="F21" s="34"/>
      <c r="G21" s="4"/>
      <c r="H21" s="4"/>
      <c r="I21" s="4"/>
      <c r="J21" s="4"/>
      <c r="K21" s="4">
        <v>9.8000000000000007</v>
      </c>
      <c r="L21" s="62">
        <f t="shared" si="2"/>
        <v>9.8000000000000007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f t="shared" si="3"/>
        <v>0</v>
      </c>
      <c r="AB21" s="4"/>
      <c r="AC21" s="4"/>
      <c r="AD21" s="34"/>
      <c r="AE21" s="33">
        <f t="shared" si="0"/>
        <v>6877.84</v>
      </c>
      <c r="AF21" s="34">
        <f t="shared" si="1"/>
        <v>10097.460000000001</v>
      </c>
    </row>
    <row r="22" spans="1:32" x14ac:dyDescent="0.3">
      <c r="A22" t="s">
        <v>136</v>
      </c>
      <c r="B22" t="s">
        <v>101</v>
      </c>
      <c r="C22" t="s">
        <v>112</v>
      </c>
      <c r="D22" t="s">
        <v>135</v>
      </c>
      <c r="E22" s="33"/>
      <c r="F22" s="34">
        <v>193.75</v>
      </c>
      <c r="G22" s="4"/>
      <c r="H22" s="4"/>
      <c r="I22" s="4"/>
      <c r="J22" s="4"/>
      <c r="K22" s="4"/>
      <c r="L22" s="59">
        <f t="shared" si="2"/>
        <v>0</v>
      </c>
      <c r="M22" s="4">
        <v>193.75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>
        <f t="shared" si="3"/>
        <v>193.75</v>
      </c>
      <c r="AB22" s="4"/>
      <c r="AC22" s="4"/>
      <c r="AD22" s="34"/>
      <c r="AE22" s="33">
        <f t="shared" si="0"/>
        <v>6684.09</v>
      </c>
      <c r="AF22" s="34">
        <f t="shared" si="1"/>
        <v>10097.460000000001</v>
      </c>
    </row>
    <row r="23" spans="1:32" x14ac:dyDescent="0.3">
      <c r="A23" t="s">
        <v>138</v>
      </c>
      <c r="B23" t="s">
        <v>140</v>
      </c>
      <c r="C23" t="s">
        <v>112</v>
      </c>
      <c r="D23" t="s">
        <v>139</v>
      </c>
      <c r="E23" s="33"/>
      <c r="F23" s="34">
        <v>428.4</v>
      </c>
      <c r="G23" s="4"/>
      <c r="H23" s="4"/>
      <c r="I23" s="4"/>
      <c r="J23" s="4"/>
      <c r="K23" s="4"/>
      <c r="L23" s="59">
        <f t="shared" si="2"/>
        <v>0</v>
      </c>
      <c r="M23" s="4"/>
      <c r="N23" s="4"/>
      <c r="O23" s="4"/>
      <c r="P23" s="4"/>
      <c r="Q23" s="4"/>
      <c r="R23" s="4">
        <v>428.4</v>
      </c>
      <c r="S23" s="4"/>
      <c r="T23" s="4"/>
      <c r="U23" s="4"/>
      <c r="V23" s="4"/>
      <c r="W23" s="4"/>
      <c r="X23" s="4"/>
      <c r="Y23" s="4"/>
      <c r="Z23" s="4"/>
      <c r="AA23" s="4">
        <f t="shared" si="3"/>
        <v>428.4</v>
      </c>
      <c r="AB23" s="4"/>
      <c r="AC23" s="4"/>
      <c r="AD23" s="34">
        <v>71.400000000000006</v>
      </c>
      <c r="AE23" s="33">
        <f t="shared" si="0"/>
        <v>6255.6900000000005</v>
      </c>
      <c r="AF23" s="34">
        <f t="shared" si="1"/>
        <v>10097.460000000001</v>
      </c>
    </row>
    <row r="24" spans="1:32" x14ac:dyDescent="0.3">
      <c r="B24" t="s">
        <v>143</v>
      </c>
      <c r="C24" t="s">
        <v>112</v>
      </c>
      <c r="D24" t="s">
        <v>142</v>
      </c>
      <c r="E24" s="33"/>
      <c r="F24" s="34">
        <v>435</v>
      </c>
      <c r="G24" s="4"/>
      <c r="H24" s="4"/>
      <c r="I24" s="4"/>
      <c r="J24" s="4"/>
      <c r="K24" s="4"/>
      <c r="L24" s="59"/>
      <c r="M24" s="4"/>
      <c r="N24" s="4"/>
      <c r="O24" s="4"/>
      <c r="P24" s="4">
        <v>435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f t="shared" si="3"/>
        <v>435</v>
      </c>
      <c r="AB24" s="4"/>
      <c r="AC24" s="4"/>
      <c r="AD24" s="34"/>
      <c r="AE24" s="33">
        <f t="shared" si="0"/>
        <v>5820.6900000000005</v>
      </c>
      <c r="AF24" s="34">
        <f t="shared" si="1"/>
        <v>10097.460000000001</v>
      </c>
    </row>
    <row r="25" spans="1:32" x14ac:dyDescent="0.3">
      <c r="A25" t="s">
        <v>141</v>
      </c>
      <c r="B25" t="s">
        <v>137</v>
      </c>
      <c r="C25" t="s">
        <v>112</v>
      </c>
      <c r="D25" t="s">
        <v>144</v>
      </c>
      <c r="E25" s="33"/>
      <c r="F25" s="34">
        <v>127.02</v>
      </c>
      <c r="G25" s="4"/>
      <c r="H25" s="4"/>
      <c r="I25" s="4"/>
      <c r="J25" s="4"/>
      <c r="K25" s="4"/>
      <c r="L25" s="59">
        <f t="shared" si="2"/>
        <v>0</v>
      </c>
      <c r="M25" s="4"/>
      <c r="N25" s="4"/>
      <c r="O25" s="4"/>
      <c r="P25" s="4"/>
      <c r="Q25" s="4"/>
      <c r="R25" s="4"/>
      <c r="S25" s="4"/>
      <c r="T25" s="4"/>
      <c r="U25" s="4"/>
      <c r="V25" s="4">
        <v>127.02</v>
      </c>
      <c r="W25" s="4"/>
      <c r="X25" s="4"/>
      <c r="Y25" s="4"/>
      <c r="Z25" s="4"/>
      <c r="AA25" s="4">
        <f t="shared" si="3"/>
        <v>127.02</v>
      </c>
      <c r="AB25" s="4"/>
      <c r="AC25" s="4"/>
      <c r="AD25" s="34">
        <v>21.17</v>
      </c>
      <c r="AE25" s="33">
        <f t="shared" si="0"/>
        <v>5693.67</v>
      </c>
      <c r="AF25" s="34">
        <f t="shared" si="1"/>
        <v>10097.460000000001</v>
      </c>
    </row>
    <row r="26" spans="1:32" x14ac:dyDescent="0.3">
      <c r="A26" t="s">
        <v>145</v>
      </c>
      <c r="B26" t="s">
        <v>146</v>
      </c>
      <c r="C26" t="s">
        <v>106</v>
      </c>
      <c r="E26" s="33">
        <v>9.5399999999999991</v>
      </c>
      <c r="F26" s="34"/>
      <c r="G26" s="4"/>
      <c r="H26" s="4"/>
      <c r="I26" s="4"/>
      <c r="J26" s="4"/>
      <c r="K26" s="4">
        <v>9.5399999999999991</v>
      </c>
      <c r="L26" s="59">
        <f t="shared" si="2"/>
        <v>9.5399999999999991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3"/>
        <v>0</v>
      </c>
      <c r="AB26" s="4"/>
      <c r="AC26" s="4"/>
      <c r="AD26" s="34"/>
      <c r="AE26" s="33">
        <f t="shared" si="0"/>
        <v>5693.67</v>
      </c>
      <c r="AF26" s="34">
        <f t="shared" si="1"/>
        <v>10107.000000000002</v>
      </c>
    </row>
    <row r="27" spans="1:32" x14ac:dyDescent="0.3">
      <c r="A27" t="s">
        <v>148</v>
      </c>
      <c r="B27" t="s">
        <v>149</v>
      </c>
      <c r="C27" t="s">
        <v>112</v>
      </c>
      <c r="D27" t="s">
        <v>150</v>
      </c>
      <c r="E27" s="33"/>
      <c r="F27" s="34">
        <v>73.34</v>
      </c>
      <c r="G27" s="4"/>
      <c r="H27" s="4"/>
      <c r="I27" s="4"/>
      <c r="J27" s="4"/>
      <c r="K27" s="4"/>
      <c r="L27" s="59">
        <f t="shared" si="2"/>
        <v>0</v>
      </c>
      <c r="M27" s="4"/>
      <c r="N27" s="4"/>
      <c r="O27" s="4"/>
      <c r="P27" s="4"/>
      <c r="Q27" s="4"/>
      <c r="R27" s="4"/>
      <c r="S27" s="4"/>
      <c r="T27" s="4">
        <v>73.34</v>
      </c>
      <c r="U27" s="4"/>
      <c r="V27" s="4"/>
      <c r="W27" s="4"/>
      <c r="X27" s="4"/>
      <c r="Y27" s="4"/>
      <c r="Z27" s="4"/>
      <c r="AA27" s="4">
        <f t="shared" si="3"/>
        <v>73.34</v>
      </c>
      <c r="AB27" s="4"/>
      <c r="AC27" s="4"/>
      <c r="AD27" s="34">
        <v>8.89</v>
      </c>
      <c r="AE27" s="33">
        <f t="shared" si="0"/>
        <v>5620.33</v>
      </c>
      <c r="AF27" s="34">
        <f t="shared" si="1"/>
        <v>10107.000000000002</v>
      </c>
    </row>
    <row r="28" spans="1:32" x14ac:dyDescent="0.3">
      <c r="A28" t="s">
        <v>151</v>
      </c>
      <c r="B28" t="s">
        <v>101</v>
      </c>
      <c r="C28" t="s">
        <v>112</v>
      </c>
      <c r="D28" t="s">
        <v>152</v>
      </c>
      <c r="E28" s="33"/>
      <c r="F28" s="34">
        <v>193.75</v>
      </c>
      <c r="G28" s="4"/>
      <c r="H28" s="4"/>
      <c r="I28" s="4"/>
      <c r="J28" s="4"/>
      <c r="K28" s="4"/>
      <c r="L28" s="59">
        <f t="shared" si="2"/>
        <v>0</v>
      </c>
      <c r="M28" s="4">
        <v>193.75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3"/>
        <v>193.75</v>
      </c>
      <c r="AB28" s="4"/>
      <c r="AC28" s="4"/>
      <c r="AD28" s="34"/>
      <c r="AE28" s="73">
        <f t="shared" si="0"/>
        <v>5426.58</v>
      </c>
      <c r="AF28" s="34">
        <f t="shared" si="1"/>
        <v>10107.000000000002</v>
      </c>
    </row>
    <row r="29" spans="1:32" x14ac:dyDescent="0.3">
      <c r="A29" t="s">
        <v>159</v>
      </c>
      <c r="B29" t="s">
        <v>146</v>
      </c>
      <c r="C29" t="s">
        <v>106</v>
      </c>
      <c r="E29" s="33">
        <v>11.37</v>
      </c>
      <c r="F29" s="34"/>
      <c r="G29" s="4"/>
      <c r="H29" s="4"/>
      <c r="I29" s="4"/>
      <c r="J29" s="4"/>
      <c r="K29" s="4">
        <v>11.37</v>
      </c>
      <c r="L29" s="59">
        <f t="shared" si="2"/>
        <v>11.37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3"/>
        <v>0</v>
      </c>
      <c r="AB29" s="4"/>
      <c r="AC29" s="4"/>
      <c r="AD29" s="34"/>
      <c r="AE29" s="73">
        <f t="shared" si="0"/>
        <v>5426.58</v>
      </c>
      <c r="AF29" s="34">
        <f t="shared" si="1"/>
        <v>10118.370000000003</v>
      </c>
    </row>
    <row r="30" spans="1:32" x14ac:dyDescent="0.3">
      <c r="A30" t="s">
        <v>154</v>
      </c>
      <c r="B30" t="s">
        <v>155</v>
      </c>
      <c r="C30" t="s">
        <v>112</v>
      </c>
      <c r="D30" t="s">
        <v>156</v>
      </c>
      <c r="E30" s="33"/>
      <c r="F30" s="34">
        <v>14.69</v>
      </c>
      <c r="G30" s="4"/>
      <c r="H30" s="4"/>
      <c r="I30" s="4"/>
      <c r="J30" s="4"/>
      <c r="K30" s="4"/>
      <c r="L30" s="59"/>
      <c r="M30" s="4"/>
      <c r="N30" s="4"/>
      <c r="O30" s="4"/>
      <c r="P30" s="4"/>
      <c r="Q30" s="4"/>
      <c r="R30" s="4"/>
      <c r="S30" s="4"/>
      <c r="T30" s="4"/>
      <c r="U30" s="4">
        <v>14.69</v>
      </c>
      <c r="V30" s="4"/>
      <c r="W30" s="4"/>
      <c r="X30" s="4"/>
      <c r="Y30" s="4"/>
      <c r="Z30" s="4"/>
      <c r="AA30" s="4">
        <f t="shared" si="3"/>
        <v>14.69</v>
      </c>
      <c r="AB30" s="4"/>
      <c r="AC30" s="4"/>
      <c r="AD30" s="34">
        <v>0.7</v>
      </c>
      <c r="AE30" s="73">
        <f t="shared" si="0"/>
        <v>5411.89</v>
      </c>
      <c r="AF30" s="34">
        <f t="shared" si="1"/>
        <v>10118.370000000003</v>
      </c>
    </row>
    <row r="31" spans="1:32" x14ac:dyDescent="0.3">
      <c r="A31" t="s">
        <v>157</v>
      </c>
      <c r="B31" t="s">
        <v>101</v>
      </c>
      <c r="C31" t="s">
        <v>112</v>
      </c>
      <c r="D31" t="s">
        <v>158</v>
      </c>
      <c r="E31" s="33"/>
      <c r="F31" s="34">
        <v>193.75</v>
      </c>
      <c r="G31" s="4"/>
      <c r="H31" s="4"/>
      <c r="I31" s="4"/>
      <c r="J31" s="4"/>
      <c r="K31" s="4"/>
      <c r="L31" s="59"/>
      <c r="M31" s="4">
        <v>193.75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f t="shared" si="3"/>
        <v>193.75</v>
      </c>
      <c r="AB31" s="4"/>
      <c r="AC31" s="4"/>
      <c r="AD31" s="34"/>
      <c r="AE31" s="73">
        <f t="shared" si="0"/>
        <v>5218.1400000000003</v>
      </c>
      <c r="AF31" s="72">
        <f t="shared" si="1"/>
        <v>10118.370000000003</v>
      </c>
    </row>
    <row r="32" spans="1:32" x14ac:dyDescent="0.3">
      <c r="A32" t="s">
        <v>160</v>
      </c>
      <c r="B32" t="s">
        <v>161</v>
      </c>
      <c r="C32" t="s">
        <v>112</v>
      </c>
      <c r="D32" t="s">
        <v>162</v>
      </c>
      <c r="E32" s="33"/>
      <c r="F32" s="34">
        <v>36</v>
      </c>
      <c r="G32" s="4"/>
      <c r="H32" s="4"/>
      <c r="I32" s="4"/>
      <c r="J32" s="4"/>
      <c r="K32" s="4"/>
      <c r="L32" s="59">
        <f t="shared" si="2"/>
        <v>0</v>
      </c>
      <c r="M32" s="4"/>
      <c r="N32" s="4"/>
      <c r="O32" s="4"/>
      <c r="P32" s="4"/>
      <c r="Q32" s="4"/>
      <c r="R32" s="4"/>
      <c r="S32" s="4">
        <v>36</v>
      </c>
      <c r="T32" s="4"/>
      <c r="U32" s="4"/>
      <c r="V32" s="4"/>
      <c r="W32" s="4"/>
      <c r="X32" s="4"/>
      <c r="Y32" s="4"/>
      <c r="Z32" s="4"/>
      <c r="AA32" s="4">
        <f t="shared" si="3"/>
        <v>36</v>
      </c>
      <c r="AB32" s="4"/>
      <c r="AC32" s="4"/>
      <c r="AD32" s="34"/>
      <c r="AE32" s="73">
        <f t="shared" si="0"/>
        <v>5182.1400000000003</v>
      </c>
      <c r="AF32" s="72">
        <f t="shared" si="1"/>
        <v>10118.370000000003</v>
      </c>
    </row>
    <row r="33" spans="1:36" x14ac:dyDescent="0.3">
      <c r="B33" t="s">
        <v>149</v>
      </c>
      <c r="C33" t="s">
        <v>112</v>
      </c>
      <c r="D33" t="s">
        <v>163</v>
      </c>
      <c r="E33" s="33"/>
      <c r="F33" s="34">
        <v>32.450000000000003</v>
      </c>
      <c r="G33" s="4"/>
      <c r="H33" s="4"/>
      <c r="I33" s="4"/>
      <c r="J33" s="4"/>
      <c r="K33" s="4"/>
      <c r="L33" s="62">
        <f t="shared" si="2"/>
        <v>0</v>
      </c>
      <c r="M33" s="4"/>
      <c r="N33" s="4"/>
      <c r="O33" s="4">
        <v>32.450000000000003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>SUM(M33:Z33)</f>
        <v>32.450000000000003</v>
      </c>
      <c r="AB33" s="4"/>
      <c r="AC33" s="4"/>
      <c r="AD33" s="34"/>
      <c r="AE33" s="73">
        <f t="shared" si="0"/>
        <v>5149.6900000000005</v>
      </c>
      <c r="AF33" s="72">
        <f t="shared" si="1"/>
        <v>10118.370000000003</v>
      </c>
      <c r="AJ33" t="s">
        <v>164</v>
      </c>
    </row>
    <row r="34" spans="1:36" x14ac:dyDescent="0.3">
      <c r="A34" t="s">
        <v>178</v>
      </c>
      <c r="B34" t="s">
        <v>146</v>
      </c>
      <c r="C34" t="s">
        <v>106</v>
      </c>
      <c r="E34" s="33">
        <v>12.05</v>
      </c>
      <c r="F34" s="34"/>
      <c r="G34" s="4"/>
      <c r="H34" s="4"/>
      <c r="I34" s="4"/>
      <c r="J34" s="4"/>
      <c r="K34" s="4">
        <v>12.05</v>
      </c>
      <c r="L34" s="62">
        <f t="shared" si="2"/>
        <v>12.05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>SUM(M34:Z34)</f>
        <v>0</v>
      </c>
      <c r="AB34" s="4"/>
      <c r="AC34" s="4"/>
      <c r="AD34" s="34"/>
      <c r="AE34" s="73">
        <f t="shared" si="0"/>
        <v>5149.6900000000005</v>
      </c>
      <c r="AF34" s="72">
        <f t="shared" si="1"/>
        <v>10130.420000000002</v>
      </c>
    </row>
    <row r="35" spans="1:36" x14ac:dyDescent="0.3">
      <c r="A35" t="s">
        <v>179</v>
      </c>
      <c r="B35" t="s">
        <v>149</v>
      </c>
      <c r="C35" t="s">
        <v>112</v>
      </c>
      <c r="D35" t="s">
        <v>170</v>
      </c>
      <c r="E35" s="33"/>
      <c r="F35" s="34">
        <v>12</v>
      </c>
      <c r="G35" s="4"/>
      <c r="H35" s="4"/>
      <c r="I35" s="4"/>
      <c r="J35" s="4"/>
      <c r="K35" s="4"/>
      <c r="L35" s="62"/>
      <c r="M35" s="4"/>
      <c r="N35" s="4"/>
      <c r="O35" s="4">
        <v>12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>
        <f>SUM(M35:Z35)</f>
        <v>12</v>
      </c>
      <c r="AB35" s="4"/>
      <c r="AC35" s="4"/>
      <c r="AD35" s="34"/>
      <c r="AE35" s="73">
        <f t="shared" si="0"/>
        <v>5137.6900000000005</v>
      </c>
      <c r="AF35" s="72">
        <f t="shared" si="1"/>
        <v>10130.420000000002</v>
      </c>
    </row>
    <row r="36" spans="1:36" x14ac:dyDescent="0.3">
      <c r="A36" t="s">
        <v>169</v>
      </c>
      <c r="B36" t="s">
        <v>101</v>
      </c>
      <c r="C36" t="s">
        <v>112</v>
      </c>
      <c r="D36" t="s">
        <v>175</v>
      </c>
      <c r="E36" s="33"/>
      <c r="F36" s="34">
        <v>193.75</v>
      </c>
      <c r="G36" s="4"/>
      <c r="H36" s="4"/>
      <c r="I36" s="4"/>
      <c r="J36" s="4"/>
      <c r="K36" s="4"/>
      <c r="L36" s="59">
        <f t="shared" si="2"/>
        <v>0</v>
      </c>
      <c r="M36" s="4">
        <v>193.75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f t="shared" si="3"/>
        <v>193.75</v>
      </c>
      <c r="AB36" s="4"/>
      <c r="AC36" s="4"/>
      <c r="AD36" s="34"/>
      <c r="AE36" s="73">
        <f t="shared" si="0"/>
        <v>4943.9400000000005</v>
      </c>
      <c r="AF36" s="72">
        <f t="shared" si="1"/>
        <v>10130.420000000002</v>
      </c>
    </row>
    <row r="37" spans="1:36" x14ac:dyDescent="0.3">
      <c r="A37" t="s">
        <v>171</v>
      </c>
      <c r="B37" t="s">
        <v>107</v>
      </c>
      <c r="C37" t="s">
        <v>106</v>
      </c>
      <c r="D37" t="s">
        <v>172</v>
      </c>
      <c r="E37" s="33">
        <v>183.07</v>
      </c>
      <c r="F37" s="34"/>
      <c r="G37" s="4"/>
      <c r="H37" s="4">
        <v>183.07</v>
      </c>
      <c r="I37" s="4"/>
      <c r="J37" s="4"/>
      <c r="K37" s="4"/>
      <c r="L37" s="59">
        <f t="shared" si="2"/>
        <v>183.07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0</v>
      </c>
      <c r="AB37" s="4"/>
      <c r="AC37" s="4"/>
      <c r="AD37" s="34"/>
      <c r="AE37" s="73">
        <f t="shared" si="0"/>
        <v>5127.01</v>
      </c>
      <c r="AF37" s="72">
        <f t="shared" si="1"/>
        <v>10130.420000000002</v>
      </c>
    </row>
    <row r="38" spans="1:36" x14ac:dyDescent="0.3">
      <c r="A38" t="s">
        <v>173</v>
      </c>
      <c r="B38" t="s">
        <v>174</v>
      </c>
      <c r="C38" t="s">
        <v>112</v>
      </c>
      <c r="D38" t="s">
        <v>181</v>
      </c>
      <c r="E38" s="33"/>
      <c r="F38" s="34">
        <v>200</v>
      </c>
      <c r="G38" s="4"/>
      <c r="H38" s="4"/>
      <c r="I38" s="4"/>
      <c r="J38" s="4"/>
      <c r="K38" s="4"/>
      <c r="L38" s="59">
        <f t="shared" si="2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v>200</v>
      </c>
      <c r="Z38" s="4"/>
      <c r="AA38" s="4">
        <f t="shared" si="3"/>
        <v>200</v>
      </c>
      <c r="AB38" s="4"/>
      <c r="AC38" s="4"/>
      <c r="AD38" s="34"/>
      <c r="AE38" s="73">
        <f t="shared" si="0"/>
        <v>4927.01</v>
      </c>
      <c r="AF38" s="72">
        <f t="shared" si="1"/>
        <v>10130.420000000002</v>
      </c>
    </row>
    <row r="39" spans="1:36" x14ac:dyDescent="0.3">
      <c r="A39" t="s">
        <v>176</v>
      </c>
      <c r="B39" t="s">
        <v>107</v>
      </c>
      <c r="C39" t="s">
        <v>106</v>
      </c>
      <c r="D39" t="s">
        <v>177</v>
      </c>
      <c r="E39" s="33">
        <v>4000</v>
      </c>
      <c r="F39" s="34"/>
      <c r="G39" s="4">
        <v>4000</v>
      </c>
      <c r="H39" s="4"/>
      <c r="I39" s="4"/>
      <c r="J39" s="4"/>
      <c r="K39" s="4"/>
      <c r="L39" s="75">
        <f t="shared" si="2"/>
        <v>4000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 t="shared" si="3"/>
        <v>0</v>
      </c>
      <c r="AB39" s="4"/>
      <c r="AC39" s="4"/>
      <c r="AD39" s="34"/>
      <c r="AE39" s="73">
        <f t="shared" si="0"/>
        <v>8927.01</v>
      </c>
      <c r="AF39" s="72">
        <f t="shared" si="1"/>
        <v>10130.420000000002</v>
      </c>
    </row>
    <row r="40" spans="1:36" x14ac:dyDescent="0.3">
      <c r="B40" t="s">
        <v>146</v>
      </c>
      <c r="C40" t="s">
        <v>106</v>
      </c>
      <c r="E40" s="33">
        <v>11.67</v>
      </c>
      <c r="F40" s="34"/>
      <c r="G40" s="4"/>
      <c r="H40" s="4"/>
      <c r="I40" s="4"/>
      <c r="J40" s="4"/>
      <c r="K40" s="4">
        <v>11.67</v>
      </c>
      <c r="L40" s="59">
        <f t="shared" si="2"/>
        <v>11.67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0</v>
      </c>
      <c r="AB40" s="4"/>
      <c r="AC40" s="4"/>
      <c r="AD40" s="34"/>
      <c r="AE40" s="76">
        <f t="shared" si="0"/>
        <v>8927.01</v>
      </c>
      <c r="AF40" s="74">
        <f t="shared" si="1"/>
        <v>10142.090000000002</v>
      </c>
    </row>
    <row r="41" spans="1:36" x14ac:dyDescent="0.3">
      <c r="E41" s="33"/>
      <c r="F41" s="34"/>
      <c r="G41" s="4"/>
      <c r="H41" s="4"/>
      <c r="I41" s="4"/>
      <c r="J41" s="4"/>
      <c r="K41" s="4"/>
      <c r="L41" s="59">
        <f t="shared" si="2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 t="shared" si="3"/>
        <v>0</v>
      </c>
      <c r="AB41" s="4"/>
      <c r="AC41" s="4"/>
      <c r="AD41" s="34"/>
      <c r="AE41" s="33"/>
      <c r="AF41" s="34"/>
    </row>
    <row r="42" spans="1:36" x14ac:dyDescent="0.3">
      <c r="E42" s="33"/>
      <c r="F42" s="34"/>
      <c r="G42" s="4"/>
      <c r="H42" s="4"/>
      <c r="I42" s="4"/>
      <c r="J42" s="4"/>
      <c r="K42" s="4"/>
      <c r="L42" s="59">
        <f t="shared" si="2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0</v>
      </c>
      <c r="AB42" s="4"/>
      <c r="AC42" s="4"/>
      <c r="AD42" s="34"/>
      <c r="AE42" s="33"/>
      <c r="AF42" s="34"/>
    </row>
    <row r="43" spans="1:36" x14ac:dyDescent="0.3">
      <c r="E43" s="33"/>
      <c r="F43" s="34"/>
      <c r="G43" s="4"/>
      <c r="H43" s="4"/>
      <c r="I43" s="4"/>
      <c r="J43" s="4"/>
      <c r="K43" s="4"/>
      <c r="L43" s="59">
        <f t="shared" si="2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0</v>
      </c>
      <c r="AB43" s="4"/>
      <c r="AC43" s="4"/>
      <c r="AD43" s="34"/>
      <c r="AE43" s="33"/>
      <c r="AF43" s="34"/>
    </row>
    <row r="44" spans="1:36" x14ac:dyDescent="0.3">
      <c r="E44" s="33"/>
      <c r="F44" s="34"/>
      <c r="G44" s="4"/>
      <c r="H44" s="4"/>
      <c r="I44" s="4"/>
      <c r="J44" s="4"/>
      <c r="K44" s="4"/>
      <c r="L44" s="59">
        <f t="shared" si="2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f t="shared" si="3"/>
        <v>0</v>
      </c>
      <c r="AB44" s="4"/>
      <c r="AC44" s="4"/>
      <c r="AD44" s="34"/>
      <c r="AE44" s="33"/>
      <c r="AF44" s="34"/>
    </row>
    <row r="45" spans="1:36" x14ac:dyDescent="0.3">
      <c r="E45" s="33"/>
      <c r="F45" s="34"/>
      <c r="G45" s="4"/>
      <c r="H45" s="4"/>
      <c r="I45" s="4"/>
      <c r="J45" s="4"/>
      <c r="K45" s="4"/>
      <c r="L45" s="59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 t="shared" si="3"/>
        <v>0</v>
      </c>
      <c r="AB45" s="4"/>
      <c r="AC45" s="4"/>
      <c r="AD45" s="34"/>
      <c r="AE45" s="33"/>
      <c r="AF45" s="34"/>
    </row>
    <row r="46" spans="1:36" x14ac:dyDescent="0.3">
      <c r="E46" s="33"/>
      <c r="F46" s="34"/>
      <c r="G46" s="4"/>
      <c r="H46" s="4"/>
      <c r="I46" s="4"/>
      <c r="J46" s="4"/>
      <c r="K46" s="4"/>
      <c r="L46" s="59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0</v>
      </c>
      <c r="AB46" s="4"/>
      <c r="AC46" s="4"/>
      <c r="AD46" s="34"/>
      <c r="AE46" s="33"/>
      <c r="AF46" s="34"/>
    </row>
    <row r="47" spans="1:36" x14ac:dyDescent="0.3">
      <c r="E47" s="33"/>
      <c r="F47" s="34"/>
      <c r="G47" s="4"/>
      <c r="H47" s="4"/>
      <c r="I47" s="4"/>
      <c r="J47" s="4"/>
      <c r="K47" s="4"/>
      <c r="L47" s="59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0</v>
      </c>
      <c r="AB47" s="4"/>
      <c r="AC47" s="4"/>
      <c r="AD47" s="34"/>
      <c r="AE47" s="33"/>
      <c r="AF47" s="34"/>
    </row>
    <row r="48" spans="1:36" x14ac:dyDescent="0.3">
      <c r="E48" s="33"/>
      <c r="F48" s="34"/>
      <c r="G48" s="4"/>
      <c r="H48" s="4"/>
      <c r="I48" s="4"/>
      <c r="J48" s="4"/>
      <c r="K48" s="4"/>
      <c r="L48" s="59">
        <f t="shared" ref="L48:L67" si="4">SUM(G48:K48)</f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 t="shared" si="3"/>
        <v>0</v>
      </c>
      <c r="AB48" s="4"/>
      <c r="AC48" s="4"/>
      <c r="AD48" s="34"/>
      <c r="AE48" s="33"/>
      <c r="AF48" s="34"/>
    </row>
    <row r="49" spans="5:32" x14ac:dyDescent="0.3">
      <c r="E49" s="33"/>
      <c r="F49" s="34"/>
      <c r="G49" s="4"/>
      <c r="H49" s="4"/>
      <c r="I49" s="4"/>
      <c r="J49" s="4"/>
      <c r="K49" s="4"/>
      <c r="L49" s="5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f t="shared" si="3"/>
        <v>0</v>
      </c>
      <c r="AB49" s="4"/>
      <c r="AC49" s="4"/>
      <c r="AD49" s="34"/>
      <c r="AE49" s="33"/>
      <c r="AF49" s="34"/>
    </row>
    <row r="50" spans="5:32" x14ac:dyDescent="0.3">
      <c r="E50" s="33"/>
      <c r="F50" s="34"/>
      <c r="G50" s="4"/>
      <c r="H50" s="4"/>
      <c r="I50" s="4"/>
      <c r="J50" s="4"/>
      <c r="K50" s="4"/>
      <c r="L50" s="59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 t="shared" si="3"/>
        <v>0</v>
      </c>
      <c r="AB50" s="4"/>
      <c r="AC50" s="4"/>
      <c r="AD50" s="34"/>
      <c r="AE50" s="33"/>
      <c r="AF50" s="34"/>
    </row>
    <row r="51" spans="5:32" x14ac:dyDescent="0.3">
      <c r="E51" s="33"/>
      <c r="F51" s="34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 t="shared" si="3"/>
        <v>0</v>
      </c>
      <c r="AB51" s="4"/>
      <c r="AC51" s="4"/>
      <c r="AD51" s="34"/>
      <c r="AE51" s="33"/>
      <c r="AF51" s="34"/>
    </row>
    <row r="52" spans="5:32" x14ac:dyDescent="0.3">
      <c r="E52" s="33"/>
      <c r="F52" s="34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 t="shared" si="3"/>
        <v>0</v>
      </c>
      <c r="AB52" s="4"/>
      <c r="AC52" s="4"/>
      <c r="AD52" s="34"/>
      <c r="AE52" s="33"/>
      <c r="AF52" s="34"/>
    </row>
    <row r="53" spans="5:32" x14ac:dyDescent="0.3">
      <c r="E53" s="33"/>
      <c r="F53" s="34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3"/>
        <v>0</v>
      </c>
      <c r="AB53" s="4"/>
      <c r="AC53" s="4"/>
      <c r="AD53" s="34"/>
      <c r="AE53" s="33"/>
      <c r="AF53" s="34"/>
    </row>
    <row r="54" spans="5:32" x14ac:dyDescent="0.3">
      <c r="E54" s="33"/>
      <c r="F54" s="34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f t="shared" si="3"/>
        <v>0</v>
      </c>
      <c r="AB54" s="4"/>
      <c r="AC54" s="4"/>
      <c r="AD54" s="34"/>
      <c r="AE54" s="33"/>
      <c r="AF54" s="34"/>
    </row>
    <row r="55" spans="5:32" x14ac:dyDescent="0.3">
      <c r="E55" s="33"/>
      <c r="F55" s="34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f t="shared" si="3"/>
        <v>0</v>
      </c>
      <c r="AB55" s="4"/>
      <c r="AC55" s="4"/>
      <c r="AD55" s="34"/>
      <c r="AE55" s="33"/>
      <c r="AF55" s="34"/>
    </row>
    <row r="56" spans="5:32" x14ac:dyDescent="0.3">
      <c r="E56" s="33"/>
      <c r="F56" s="34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f t="shared" si="3"/>
        <v>0</v>
      </c>
      <c r="AB56" s="4"/>
      <c r="AC56" s="4"/>
      <c r="AD56" s="34"/>
      <c r="AE56" s="33"/>
      <c r="AF56" s="34"/>
    </row>
    <row r="57" spans="5:32" x14ac:dyDescent="0.3">
      <c r="E57" s="30"/>
      <c r="F57" s="31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f t="shared" si="3"/>
        <v>0</v>
      </c>
      <c r="AB57" s="4"/>
      <c r="AC57" s="4"/>
      <c r="AD57" s="34"/>
      <c r="AE57" s="33"/>
      <c r="AF57" s="34"/>
    </row>
    <row r="58" spans="5:32" x14ac:dyDescent="0.3">
      <c r="E58" s="30"/>
      <c r="F58" s="31"/>
      <c r="K58" s="4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f t="shared" si="3"/>
        <v>0</v>
      </c>
      <c r="AB58" s="4"/>
      <c r="AC58" s="4"/>
      <c r="AD58" s="34"/>
      <c r="AE58" s="33"/>
      <c r="AF58" s="34"/>
    </row>
    <row r="59" spans="5:32" x14ac:dyDescent="0.3">
      <c r="E59" s="30"/>
      <c r="F59" s="31"/>
      <c r="K59" s="4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>
        <f t="shared" si="3"/>
        <v>0</v>
      </c>
      <c r="AB59" s="4"/>
      <c r="AC59" s="4"/>
      <c r="AD59" s="34"/>
      <c r="AE59" s="33"/>
      <c r="AF59" s="34"/>
    </row>
    <row r="60" spans="5:32" x14ac:dyDescent="0.3">
      <c r="E60" s="30"/>
      <c r="F60" s="31"/>
      <c r="K60" s="4"/>
      <c r="L60" s="59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>
        <f t="shared" si="3"/>
        <v>0</v>
      </c>
      <c r="AB60" s="4"/>
      <c r="AC60" s="4"/>
      <c r="AD60" s="34"/>
      <c r="AE60" s="33"/>
      <c r="AF60" s="34"/>
    </row>
    <row r="61" spans="5:32" x14ac:dyDescent="0.3">
      <c r="E61" s="30"/>
      <c r="F61" s="31"/>
      <c r="K61" s="4"/>
      <c r="L61" s="59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>
        <f t="shared" si="3"/>
        <v>0</v>
      </c>
      <c r="AB61" s="4"/>
      <c r="AC61" s="4"/>
      <c r="AD61" s="34"/>
      <c r="AE61" s="33"/>
      <c r="AF61" s="34"/>
    </row>
    <row r="62" spans="5:32" x14ac:dyDescent="0.3">
      <c r="E62" s="33"/>
      <c r="F62" s="34"/>
      <c r="G62" s="4"/>
      <c r="H62" s="4"/>
      <c r="I62" s="4"/>
      <c r="J62" s="4"/>
      <c r="K62" s="4"/>
      <c r="L62" s="59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>
        <f t="shared" si="3"/>
        <v>0</v>
      </c>
      <c r="AB62" s="4"/>
      <c r="AC62" s="4"/>
      <c r="AD62" s="34"/>
      <c r="AE62" s="33"/>
      <c r="AF62" s="34"/>
    </row>
    <row r="63" spans="5:32" x14ac:dyDescent="0.3">
      <c r="E63" s="33"/>
      <c r="F63" s="34"/>
      <c r="G63" s="4"/>
      <c r="H63" s="4"/>
      <c r="I63" s="4"/>
      <c r="J63" s="4"/>
      <c r="K63" s="4"/>
      <c r="L63" s="59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f t="shared" si="3"/>
        <v>0</v>
      </c>
      <c r="AB63" s="4"/>
      <c r="AC63" s="4"/>
      <c r="AD63" s="34"/>
      <c r="AE63" s="33"/>
      <c r="AF63" s="34"/>
    </row>
    <row r="64" spans="5:32" x14ac:dyDescent="0.3">
      <c r="E64" s="33"/>
      <c r="F64" s="34"/>
      <c r="G64" s="4"/>
      <c r="H64" s="4"/>
      <c r="I64" s="4"/>
      <c r="J64" s="4"/>
      <c r="K64" s="4"/>
      <c r="L64" s="59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f t="shared" si="3"/>
        <v>0</v>
      </c>
      <c r="AB64" s="4"/>
      <c r="AC64" s="4"/>
      <c r="AD64" s="34"/>
      <c r="AE64" s="33"/>
      <c r="AF64" s="34"/>
    </row>
    <row r="65" spans="5:32" x14ac:dyDescent="0.3">
      <c r="E65" s="33"/>
      <c r="F65" s="34"/>
      <c r="G65" s="4"/>
      <c r="H65" s="4"/>
      <c r="I65" s="4"/>
      <c r="J65" s="4"/>
      <c r="K65" s="4"/>
      <c r="L65" s="59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>
        <f t="shared" si="3"/>
        <v>0</v>
      </c>
      <c r="AB65" s="4"/>
      <c r="AC65" s="4"/>
      <c r="AD65" s="34"/>
      <c r="AE65" s="33"/>
      <c r="AF65" s="34"/>
    </row>
    <row r="66" spans="5:32" x14ac:dyDescent="0.3">
      <c r="E66" s="33"/>
      <c r="F66" s="34"/>
      <c r="G66" s="4"/>
      <c r="H66" s="4"/>
      <c r="I66" s="4"/>
      <c r="J66" s="4"/>
      <c r="K66" s="4"/>
      <c r="L66" s="59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f t="shared" si="3"/>
        <v>0</v>
      </c>
      <c r="AB66" s="4"/>
      <c r="AC66" s="4"/>
      <c r="AD66" s="34"/>
      <c r="AE66" s="33"/>
      <c r="AF66" s="34"/>
    </row>
    <row r="67" spans="5:32" x14ac:dyDescent="0.3">
      <c r="E67" s="33"/>
      <c r="F67" s="34"/>
      <c r="G67" s="4"/>
      <c r="H67" s="4"/>
      <c r="I67" s="4"/>
      <c r="J67" s="4"/>
      <c r="K67" s="4"/>
      <c r="L67" s="59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>
        <f t="shared" si="3"/>
        <v>0</v>
      </c>
      <c r="AB67" s="4"/>
      <c r="AC67" s="4"/>
      <c r="AD67" s="34"/>
      <c r="AE67" s="33"/>
      <c r="AF67" s="34"/>
    </row>
    <row r="68" spans="5:32" x14ac:dyDescent="0.3">
      <c r="E68" s="33"/>
      <c r="F68" s="34"/>
      <c r="G68" s="4"/>
      <c r="H68" s="4"/>
      <c r="I68" s="4"/>
      <c r="J68" s="4"/>
      <c r="K68" s="34"/>
      <c r="L68" s="59">
        <f t="shared" ref="L68:L76" si="5">SUM(G68:K68)</f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f t="shared" si="3"/>
        <v>0</v>
      </c>
      <c r="AB68" s="4"/>
      <c r="AC68" s="4"/>
      <c r="AD68" s="34"/>
      <c r="AE68" s="33"/>
      <c r="AF68" s="34"/>
    </row>
    <row r="69" spans="5:32" x14ac:dyDescent="0.3">
      <c r="E69" s="33"/>
      <c r="F69" s="34"/>
      <c r="G69" s="4"/>
      <c r="H69" s="4"/>
      <c r="I69" s="4"/>
      <c r="J69" s="4"/>
      <c r="K69" s="34"/>
      <c r="L69" s="59">
        <f t="shared" si="5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f t="shared" si="3"/>
        <v>0</v>
      </c>
      <c r="AB69" s="4"/>
      <c r="AC69" s="4"/>
      <c r="AD69" s="34"/>
      <c r="AE69" s="33"/>
      <c r="AF69" s="34"/>
    </row>
    <row r="70" spans="5:32" x14ac:dyDescent="0.3">
      <c r="E70" s="33"/>
      <c r="F70" s="34"/>
      <c r="G70" s="4"/>
      <c r="H70" s="4"/>
      <c r="I70" s="4"/>
      <c r="J70" s="4"/>
      <c r="K70" s="34"/>
      <c r="L70" s="59">
        <f t="shared" si="5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34"/>
      <c r="AE70" s="70"/>
      <c r="AF70" s="71"/>
    </row>
    <row r="71" spans="5:32" x14ac:dyDescent="0.3">
      <c r="E71" s="33"/>
      <c r="F71" s="34"/>
      <c r="G71" s="4"/>
      <c r="H71" s="4"/>
      <c r="I71" s="4"/>
      <c r="J71" s="4"/>
      <c r="K71" s="34"/>
      <c r="L71" s="59">
        <f t="shared" si="5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34"/>
      <c r="AE71" s="33"/>
      <c r="AF71" s="34"/>
    </row>
    <row r="72" spans="5:32" x14ac:dyDescent="0.3">
      <c r="E72" s="33"/>
      <c r="F72" s="34"/>
      <c r="G72" s="4"/>
      <c r="H72" s="4"/>
      <c r="I72" s="4"/>
      <c r="J72" s="4"/>
      <c r="K72" s="34"/>
      <c r="L72" s="59">
        <f t="shared" si="5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34"/>
      <c r="AE72" s="33"/>
      <c r="AF72" s="34"/>
    </row>
    <row r="73" spans="5:32" x14ac:dyDescent="0.3">
      <c r="E73" s="33"/>
      <c r="F73" s="34"/>
      <c r="G73" s="4"/>
      <c r="H73" s="4"/>
      <c r="I73" s="4"/>
      <c r="J73" s="4"/>
      <c r="K73" s="34"/>
      <c r="L73" s="59">
        <f t="shared" si="5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34"/>
      <c r="AE73" s="33"/>
      <c r="AF73" s="34"/>
    </row>
    <row r="74" spans="5:32" x14ac:dyDescent="0.3">
      <c r="E74" s="33"/>
      <c r="F74" s="34"/>
      <c r="G74" s="4"/>
      <c r="H74" s="4"/>
      <c r="I74" s="4"/>
      <c r="J74" s="4"/>
      <c r="K74" s="34"/>
      <c r="L74" s="59">
        <f t="shared" si="5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34"/>
      <c r="AE74" s="33"/>
      <c r="AF74" s="34"/>
    </row>
    <row r="75" spans="5:32" x14ac:dyDescent="0.3">
      <c r="E75" s="33"/>
      <c r="F75" s="34"/>
      <c r="G75" s="4"/>
      <c r="H75" s="4"/>
      <c r="I75" s="4"/>
      <c r="J75" s="4"/>
      <c r="K75" s="34"/>
      <c r="L75" s="59">
        <f t="shared" si="5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34"/>
      <c r="AE75" s="33"/>
      <c r="AF75" s="34"/>
    </row>
    <row r="76" spans="5:32" x14ac:dyDescent="0.3">
      <c r="E76" s="33"/>
      <c r="F76" s="34"/>
      <c r="G76" s="4"/>
      <c r="H76" s="4"/>
      <c r="I76" s="4"/>
      <c r="J76" s="4"/>
      <c r="K76" s="34"/>
      <c r="L76" s="59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34"/>
      <c r="AE76" s="33"/>
      <c r="AF76" s="34"/>
    </row>
    <row r="77" spans="5:32" x14ac:dyDescent="0.3">
      <c r="E77" s="33"/>
      <c r="F77" s="34"/>
      <c r="G77" s="4"/>
      <c r="H77" s="4"/>
      <c r="I77" s="4"/>
      <c r="J77" s="4"/>
      <c r="K77" s="34"/>
      <c r="L77" s="59">
        <f t="shared" ref="L77:L89" si="6">SUM(G77:K77)</f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34"/>
      <c r="AE77" s="33"/>
      <c r="AF77" s="34"/>
    </row>
    <row r="78" spans="5:32" x14ac:dyDescent="0.3">
      <c r="E78" s="33"/>
      <c r="F78" s="34"/>
      <c r="G78" s="4"/>
      <c r="H78" s="4"/>
      <c r="I78" s="4"/>
      <c r="J78" s="4"/>
      <c r="K78" s="34"/>
      <c r="L78" s="59">
        <f t="shared" si="6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34"/>
      <c r="AE78" s="33"/>
      <c r="AF78" s="34"/>
    </row>
    <row r="79" spans="5:32" x14ac:dyDescent="0.3">
      <c r="E79" s="33"/>
      <c r="F79" s="34"/>
      <c r="G79" s="4"/>
      <c r="H79" s="4"/>
      <c r="I79" s="4"/>
      <c r="J79" s="4"/>
      <c r="K79" s="34"/>
      <c r="L79" s="59">
        <f t="shared" si="6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34"/>
      <c r="AE79" s="33"/>
      <c r="AF79" s="34"/>
    </row>
    <row r="80" spans="5:32" x14ac:dyDescent="0.3">
      <c r="E80" s="33"/>
      <c r="F80" s="34"/>
      <c r="G80" s="4"/>
      <c r="H80" s="4"/>
      <c r="I80" s="4"/>
      <c r="J80" s="4"/>
      <c r="K80" s="34"/>
      <c r="L80" s="59">
        <f t="shared" si="6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34"/>
      <c r="AE80" s="33"/>
      <c r="AF80" s="34"/>
    </row>
    <row r="81" spans="3:32" x14ac:dyDescent="0.3">
      <c r="E81" s="33"/>
      <c r="F81" s="34"/>
      <c r="G81" s="4"/>
      <c r="H81" s="4"/>
      <c r="I81" s="4"/>
      <c r="J81" s="4"/>
      <c r="K81" s="34"/>
      <c r="L81" s="59">
        <f t="shared" si="6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34"/>
      <c r="AE81" s="68"/>
      <c r="AF81" s="69"/>
    </row>
    <row r="82" spans="3:32" x14ac:dyDescent="0.3">
      <c r="E82" s="33"/>
      <c r="F82" s="34"/>
      <c r="G82" s="4"/>
      <c r="H82" s="4"/>
      <c r="I82" s="4"/>
      <c r="J82" s="4"/>
      <c r="K82" s="34"/>
      <c r="L82" s="59">
        <f t="shared" si="6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34"/>
      <c r="AE82" s="33"/>
      <c r="AF82" s="34"/>
    </row>
    <row r="83" spans="3:32" x14ac:dyDescent="0.3">
      <c r="E83" s="33"/>
      <c r="F83" s="34"/>
      <c r="G83" s="4"/>
      <c r="H83" s="4"/>
      <c r="I83" s="4"/>
      <c r="J83" s="4"/>
      <c r="K83" s="34"/>
      <c r="L83" s="59">
        <f t="shared" si="6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34"/>
      <c r="AE83" s="33"/>
      <c r="AF83" s="34"/>
    </row>
    <row r="84" spans="3:32" x14ac:dyDescent="0.3">
      <c r="E84" s="33"/>
      <c r="F84" s="34"/>
      <c r="G84" s="4"/>
      <c r="H84" s="4"/>
      <c r="I84" s="4"/>
      <c r="J84" s="4"/>
      <c r="K84" s="34"/>
      <c r="L84" s="59">
        <f t="shared" si="6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34"/>
      <c r="AE84" s="33"/>
      <c r="AF84" s="34"/>
    </row>
    <row r="85" spans="3:32" x14ac:dyDescent="0.3">
      <c r="E85" s="33"/>
      <c r="F85" s="34"/>
      <c r="G85" s="4"/>
      <c r="H85" s="4"/>
      <c r="I85" s="4"/>
      <c r="J85" s="4"/>
      <c r="K85" s="34"/>
      <c r="L85" s="62">
        <f t="shared" si="6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34"/>
      <c r="AE85" s="33"/>
      <c r="AF85" s="34"/>
    </row>
    <row r="86" spans="3:32" x14ac:dyDescent="0.3">
      <c r="E86" s="33"/>
      <c r="F86" s="34"/>
      <c r="G86" s="4"/>
      <c r="H86" s="4"/>
      <c r="I86" s="4"/>
      <c r="J86" s="4"/>
      <c r="K86" s="4"/>
      <c r="L86" s="62">
        <f t="shared" si="6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4"/>
      <c r="AE86" s="33"/>
      <c r="AF86" s="34"/>
    </row>
    <row r="87" spans="3:32" x14ac:dyDescent="0.3">
      <c r="E87" s="33"/>
      <c r="F87" s="34"/>
      <c r="G87" s="4"/>
      <c r="H87" s="4"/>
      <c r="I87" s="4"/>
      <c r="J87" s="4"/>
      <c r="K87" s="4"/>
      <c r="L87" s="62">
        <f t="shared" si="6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4"/>
      <c r="AE87" s="33"/>
      <c r="AF87" s="34"/>
    </row>
    <row r="88" spans="3:32" x14ac:dyDescent="0.3">
      <c r="E88" s="33"/>
      <c r="F88" s="34"/>
      <c r="G88" s="4"/>
      <c r="H88" s="4"/>
      <c r="I88" s="4"/>
      <c r="J88" s="4"/>
      <c r="K88" s="4"/>
      <c r="L88" s="62">
        <f t="shared" si="6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4"/>
      <c r="AE88" s="33"/>
      <c r="AF88" s="34"/>
    </row>
    <row r="89" spans="3:32" x14ac:dyDescent="0.3">
      <c r="E89" s="33"/>
      <c r="F89" s="34"/>
      <c r="G89" s="4"/>
      <c r="H89" s="4"/>
      <c r="I89" s="4"/>
      <c r="J89" s="4"/>
      <c r="K89" s="4"/>
      <c r="L89" s="62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4"/>
      <c r="AE89" s="33"/>
      <c r="AF89" s="34"/>
    </row>
    <row r="90" spans="3:32" x14ac:dyDescent="0.3">
      <c r="E90" s="33"/>
      <c r="F90" s="34"/>
      <c r="G90" s="4"/>
      <c r="H90" s="4"/>
      <c r="I90" s="4"/>
      <c r="J90" s="4"/>
      <c r="K90" s="4"/>
      <c r="L90" s="59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4"/>
      <c r="AE90" s="33"/>
      <c r="AF90" s="34"/>
    </row>
    <row r="91" spans="3:32" x14ac:dyDescent="0.3">
      <c r="E91" s="33"/>
      <c r="F91" s="34"/>
      <c r="G91" s="4"/>
      <c r="H91" s="4"/>
      <c r="I91" s="4"/>
      <c r="J91" s="4"/>
      <c r="K91" s="4"/>
      <c r="L91" s="59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4"/>
      <c r="AE91" s="33"/>
      <c r="AF91" s="34"/>
    </row>
    <row r="92" spans="3:32" x14ac:dyDescent="0.3">
      <c r="E92" s="33"/>
      <c r="F92" s="63"/>
      <c r="G92" s="4"/>
      <c r="H92" s="4"/>
      <c r="I92" s="4"/>
      <c r="J92" s="4"/>
      <c r="K92" s="4"/>
      <c r="L92" s="59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4"/>
      <c r="AE92" s="66"/>
      <c r="AF92" s="67"/>
    </row>
    <row r="93" spans="3:32" x14ac:dyDescent="0.3">
      <c r="C93" s="3" t="s">
        <v>8</v>
      </c>
      <c r="E93" s="32">
        <f t="shared" ref="E93:AD93" si="7">SUM(E6:E92)</f>
        <v>8380.5</v>
      </c>
      <c r="F93" s="32">
        <f t="shared" si="7"/>
        <v>3479.81</v>
      </c>
      <c r="G93" s="32">
        <f t="shared" si="7"/>
        <v>8000</v>
      </c>
      <c r="H93" s="32">
        <f t="shared" si="7"/>
        <v>183.07</v>
      </c>
      <c r="I93" s="32">
        <f t="shared" si="7"/>
        <v>0</v>
      </c>
      <c r="J93" s="32">
        <f t="shared" si="7"/>
        <v>135.13</v>
      </c>
      <c r="K93" s="32">
        <f t="shared" si="7"/>
        <v>62.3</v>
      </c>
      <c r="L93" s="32">
        <f t="shared" si="7"/>
        <v>8380.5</v>
      </c>
      <c r="M93" s="32">
        <f t="shared" si="7"/>
        <v>1162.5</v>
      </c>
      <c r="N93" s="32">
        <f t="shared" si="7"/>
        <v>0</v>
      </c>
      <c r="O93" s="32">
        <f t="shared" si="7"/>
        <v>96.88</v>
      </c>
      <c r="P93" s="32">
        <f t="shared" si="7"/>
        <v>555.79999999999995</v>
      </c>
      <c r="Q93" s="32">
        <f t="shared" si="7"/>
        <v>0</v>
      </c>
      <c r="R93" s="32">
        <f t="shared" si="7"/>
        <v>619.68999999999994</v>
      </c>
      <c r="S93" s="32">
        <f t="shared" si="7"/>
        <v>349.05</v>
      </c>
      <c r="T93" s="32">
        <f t="shared" si="7"/>
        <v>73.34</v>
      </c>
      <c r="U93" s="32">
        <f t="shared" si="7"/>
        <v>24.59</v>
      </c>
      <c r="V93" s="32">
        <f t="shared" si="7"/>
        <v>397.96</v>
      </c>
      <c r="W93" s="32">
        <f t="shared" si="7"/>
        <v>0</v>
      </c>
      <c r="X93" s="32">
        <f t="shared" si="7"/>
        <v>0</v>
      </c>
      <c r="Y93" s="32">
        <f t="shared" si="7"/>
        <v>200</v>
      </c>
      <c r="Z93" s="32">
        <f t="shared" si="7"/>
        <v>0</v>
      </c>
      <c r="AA93" s="32">
        <f t="shared" si="7"/>
        <v>3479.81</v>
      </c>
      <c r="AB93" s="32">
        <f t="shared" si="7"/>
        <v>0</v>
      </c>
      <c r="AC93" s="32">
        <f t="shared" si="7"/>
        <v>0</v>
      </c>
      <c r="AD93" s="61">
        <f t="shared" si="7"/>
        <v>193.45999999999998</v>
      </c>
      <c r="AE93" s="4"/>
      <c r="AF93" s="31"/>
    </row>
    <row r="94" spans="3:32" x14ac:dyDescent="0.3">
      <c r="E94" s="30"/>
      <c r="F94" s="31"/>
      <c r="AD94" s="31"/>
      <c r="AF94" s="31"/>
    </row>
    <row r="95" spans="3:32" ht="15" thickBot="1" x14ac:dyDescent="0.35">
      <c r="C95" s="3" t="s">
        <v>99</v>
      </c>
      <c r="E95" s="58" t="s">
        <v>90</v>
      </c>
      <c r="F95" s="58" t="s">
        <v>90</v>
      </c>
      <c r="G95" s="4">
        <f>Budget!H39</f>
        <v>0</v>
      </c>
      <c r="H95" s="58" t="s">
        <v>90</v>
      </c>
      <c r="I95" s="65"/>
      <c r="J95" s="4">
        <f>Budget!H30</f>
        <v>0</v>
      </c>
      <c r="K95" s="49" t="s">
        <v>90</v>
      </c>
      <c r="L95" s="49" t="s">
        <v>90</v>
      </c>
      <c r="M95" s="4">
        <f>Budget!H7</f>
        <v>2325</v>
      </c>
      <c r="N95" s="4">
        <f>Budget!H8</f>
        <v>100</v>
      </c>
      <c r="O95" s="4">
        <f>Budget!H23</f>
        <v>150</v>
      </c>
      <c r="P95" s="4">
        <f>Budget!H10+Budget!H19</f>
        <v>750</v>
      </c>
      <c r="Q95" s="4">
        <f>Budget!H12</f>
        <v>500</v>
      </c>
      <c r="R95" s="4">
        <f>Budget!H20</f>
        <v>1000</v>
      </c>
      <c r="S95" s="4">
        <f>Budget!H13+Budget!H14+Budget!H15</f>
        <v>411</v>
      </c>
      <c r="T95" s="4">
        <f>Budget!H22</f>
        <v>1000</v>
      </c>
      <c r="U95" s="4"/>
      <c r="V95" s="4">
        <f>Budget!H11</f>
        <v>1000</v>
      </c>
      <c r="W95" s="4">
        <f>Budget!H21</f>
        <v>300</v>
      </c>
      <c r="X95" s="4">
        <f>Budget!H24</f>
        <v>1000</v>
      </c>
      <c r="Y95" s="4">
        <f>Budget!H17+Budget!H18+Budget!H16</f>
        <v>522</v>
      </c>
      <c r="Z95" s="4">
        <f>Budget!H9</f>
        <v>500</v>
      </c>
      <c r="AA95" s="49" t="s">
        <v>90</v>
      </c>
      <c r="AB95" s="49"/>
      <c r="AC95" s="49" t="s">
        <v>90</v>
      </c>
      <c r="AD95" s="50" t="s">
        <v>90</v>
      </c>
      <c r="AF95" s="31"/>
    </row>
    <row r="96" spans="3:32" ht="15" thickTop="1" x14ac:dyDescent="0.3">
      <c r="E96" s="30"/>
      <c r="F96" s="31"/>
      <c r="K96" s="51"/>
      <c r="L96" s="51"/>
      <c r="AA96" s="51"/>
      <c r="AB96" s="51"/>
      <c r="AC96" s="51"/>
      <c r="AD96" s="52"/>
      <c r="AF96" s="31"/>
    </row>
    <row r="97" spans="3:32" ht="15" thickBot="1" x14ac:dyDescent="0.35">
      <c r="C97" s="3" t="s">
        <v>34</v>
      </c>
      <c r="E97" s="58" t="s">
        <v>90</v>
      </c>
      <c r="F97" s="58" t="s">
        <v>90</v>
      </c>
      <c r="G97" s="36">
        <f t="shared" ref="G97:J97" si="8">G93-G95</f>
        <v>8000</v>
      </c>
      <c r="H97" s="58"/>
      <c r="I97" s="58"/>
      <c r="J97" s="36">
        <f t="shared" si="8"/>
        <v>135.13</v>
      </c>
      <c r="K97" s="53"/>
      <c r="L97" s="53"/>
      <c r="M97" s="57">
        <f>M95-M93</f>
        <v>1162.5</v>
      </c>
      <c r="N97" s="57">
        <f t="shared" ref="N97:Z97" si="9">N95-N93</f>
        <v>100</v>
      </c>
      <c r="O97" s="57">
        <f t="shared" si="9"/>
        <v>53.120000000000005</v>
      </c>
      <c r="P97" s="57">
        <f t="shared" si="9"/>
        <v>194.20000000000005</v>
      </c>
      <c r="Q97" s="57">
        <f t="shared" si="9"/>
        <v>500</v>
      </c>
      <c r="R97" s="57">
        <f t="shared" si="9"/>
        <v>380.31000000000006</v>
      </c>
      <c r="S97" s="57">
        <f t="shared" si="9"/>
        <v>61.949999999999989</v>
      </c>
      <c r="T97" s="57">
        <f t="shared" si="9"/>
        <v>926.66</v>
      </c>
      <c r="U97" s="57"/>
      <c r="V97" s="57">
        <f t="shared" si="9"/>
        <v>602.04</v>
      </c>
      <c r="W97" s="57">
        <f t="shared" si="9"/>
        <v>300</v>
      </c>
      <c r="X97" s="57">
        <f t="shared" si="9"/>
        <v>1000</v>
      </c>
      <c r="Y97" s="57">
        <f t="shared" si="9"/>
        <v>322</v>
      </c>
      <c r="Z97" s="57">
        <f t="shared" si="9"/>
        <v>500</v>
      </c>
      <c r="AA97" s="53"/>
      <c r="AB97" s="53"/>
      <c r="AC97" s="53"/>
      <c r="AD97" s="53"/>
      <c r="AE97" s="47"/>
      <c r="AF97" s="48"/>
    </row>
    <row r="98" spans="3:32" ht="15" thickTop="1" x14ac:dyDescent="0.3"/>
    <row r="100" spans="3:32" x14ac:dyDescent="0.3">
      <c r="C100" s="3" t="s">
        <v>58</v>
      </c>
      <c r="E100" s="4">
        <f>E93-SUM(G93:K93)</f>
        <v>0</v>
      </c>
    </row>
    <row r="101" spans="3:32" x14ac:dyDescent="0.3">
      <c r="C101" s="3" t="s">
        <v>57</v>
      </c>
      <c r="E101" s="4">
        <f>F93-SUM(M93:Z93)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sqref="A1:C8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9"/>
  <sheetViews>
    <sheetView topLeftCell="A10" workbookViewId="0">
      <selection activeCell="H25" sqref="H25"/>
    </sheetView>
  </sheetViews>
  <sheetFormatPr defaultRowHeight="14.4" x14ac:dyDescent="0.3"/>
  <sheetData>
    <row r="1" spans="3:14" ht="21" x14ac:dyDescent="0.4">
      <c r="C1" s="6" t="s">
        <v>70</v>
      </c>
    </row>
    <row r="2" spans="3:14" ht="21" x14ac:dyDescent="0.4">
      <c r="C2" s="6" t="s">
        <v>111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22</v>
      </c>
      <c r="H9">
        <v>500</v>
      </c>
    </row>
    <row r="10" spans="3:14" x14ac:dyDescent="0.3">
      <c r="C10" t="s">
        <v>38</v>
      </c>
      <c r="H10">
        <v>350</v>
      </c>
    </row>
    <row r="11" spans="3:14" x14ac:dyDescent="0.3">
      <c r="C11" t="s">
        <v>54</v>
      </c>
      <c r="H11">
        <v>1000</v>
      </c>
    </row>
    <row r="12" spans="3:14" x14ac:dyDescent="0.3">
      <c r="C12" t="s">
        <v>25</v>
      </c>
      <c r="H12">
        <v>500</v>
      </c>
    </row>
    <row r="13" spans="3:14" x14ac:dyDescent="0.3">
      <c r="C13" t="s">
        <v>61</v>
      </c>
      <c r="H13">
        <v>350</v>
      </c>
    </row>
    <row r="14" spans="3:14" x14ac:dyDescent="0.3">
      <c r="C14" t="s">
        <v>62</v>
      </c>
      <c r="H14">
        <v>36</v>
      </c>
    </row>
    <row r="15" spans="3:14" x14ac:dyDescent="0.3">
      <c r="C15" t="s">
        <v>63</v>
      </c>
      <c r="H15">
        <v>25</v>
      </c>
    </row>
    <row r="16" spans="3:14" x14ac:dyDescent="0.3">
      <c r="C16" t="s">
        <v>64</v>
      </c>
      <c r="H16">
        <v>22</v>
      </c>
    </row>
    <row r="17" spans="3:8" x14ac:dyDescent="0.3">
      <c r="C17" t="s">
        <v>65</v>
      </c>
      <c r="H17">
        <v>300</v>
      </c>
    </row>
    <row r="18" spans="3:8" x14ac:dyDescent="0.3">
      <c r="C18" t="s">
        <v>66</v>
      </c>
      <c r="H18">
        <v>200</v>
      </c>
    </row>
    <row r="19" spans="3:8" x14ac:dyDescent="0.3">
      <c r="C19" t="s">
        <v>67</v>
      </c>
      <c r="H19">
        <v>400</v>
      </c>
    </row>
    <row r="20" spans="3:8" x14ac:dyDescent="0.3">
      <c r="C20" t="s">
        <v>68</v>
      </c>
      <c r="H20">
        <v>1000</v>
      </c>
    </row>
    <row r="21" spans="3:8" x14ac:dyDescent="0.3">
      <c r="C21" t="s">
        <v>27</v>
      </c>
      <c r="H21">
        <v>300</v>
      </c>
    </row>
    <row r="22" spans="3:8" x14ac:dyDescent="0.3">
      <c r="C22" t="s">
        <v>84</v>
      </c>
      <c r="H22">
        <v>1000</v>
      </c>
    </row>
    <row r="23" spans="3:8" x14ac:dyDescent="0.3">
      <c r="C23" t="s">
        <v>83</v>
      </c>
      <c r="H23">
        <v>150</v>
      </c>
    </row>
    <row r="24" spans="3:8" x14ac:dyDescent="0.3">
      <c r="C24" t="s">
        <v>69</v>
      </c>
      <c r="H24">
        <v>1000</v>
      </c>
    </row>
    <row r="25" spans="3:8" ht="15" thickBot="1" x14ac:dyDescent="0.35">
      <c r="C25" t="s">
        <v>98</v>
      </c>
      <c r="H25">
        <v>0</v>
      </c>
    </row>
    <row r="26" spans="3:8" ht="15" thickBot="1" x14ac:dyDescent="0.35">
      <c r="C26" t="s">
        <v>33</v>
      </c>
      <c r="H26" s="5">
        <f>SUM(H7:H25)</f>
        <v>9558</v>
      </c>
    </row>
    <row r="28" spans="3:8" ht="21" x14ac:dyDescent="0.4">
      <c r="C28" s="6" t="s">
        <v>14</v>
      </c>
    </row>
    <row r="30" spans="3:8" x14ac:dyDescent="0.3">
      <c r="C30" t="s">
        <v>39</v>
      </c>
    </row>
    <row r="31" spans="3:8" ht="15" thickBot="1" x14ac:dyDescent="0.35"/>
    <row r="32" spans="3:8" ht="15" thickBot="1" x14ac:dyDescent="0.35">
      <c r="H32" s="5">
        <f>SUM(H30:H31)</f>
        <v>0</v>
      </c>
    </row>
    <row r="34" spans="3:8" ht="15" thickBot="1" x14ac:dyDescent="0.35"/>
    <row r="35" spans="3:8" ht="18.600000000000001" thickBot="1" x14ac:dyDescent="0.4">
      <c r="C35" s="1" t="s">
        <v>40</v>
      </c>
      <c r="H35" s="5">
        <f>H26-H32</f>
        <v>9558</v>
      </c>
    </row>
    <row r="37" spans="3:8" ht="15" thickBot="1" x14ac:dyDescent="0.35"/>
    <row r="38" spans="3:8" ht="18.600000000000001" thickBot="1" x14ac:dyDescent="0.4">
      <c r="C38" s="1" t="s">
        <v>153</v>
      </c>
      <c r="H38" s="5">
        <v>8000</v>
      </c>
    </row>
    <row r="39" spans="3:8" ht="18.600000000000001" thickBot="1" x14ac:dyDescent="0.4">
      <c r="C39" s="1"/>
      <c r="H39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19"/>
  <sheetViews>
    <sheetView workbookViewId="0">
      <selection activeCell="D11" sqref="D11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71</v>
      </c>
      <c r="B1" s="38"/>
    </row>
    <row r="2" spans="1:7" x14ac:dyDescent="0.3">
      <c r="A2" s="37"/>
      <c r="B2" s="38"/>
    </row>
    <row r="3" spans="1:7" x14ac:dyDescent="0.3">
      <c r="C3" s="40" t="s">
        <v>60</v>
      </c>
      <c r="D3" s="40" t="s">
        <v>72</v>
      </c>
      <c r="E3" s="40" t="s">
        <v>89</v>
      </c>
      <c r="F3" s="2" t="s">
        <v>33</v>
      </c>
      <c r="G3" s="40" t="s">
        <v>73</v>
      </c>
    </row>
    <row r="4" spans="1:7" x14ac:dyDescent="0.3">
      <c r="G4" s="4">
        <v>10079.790000000001</v>
      </c>
    </row>
    <row r="5" spans="1:7" x14ac:dyDescent="0.3">
      <c r="A5" s="39" t="s">
        <v>128</v>
      </c>
      <c r="B5" s="39" t="s">
        <v>72</v>
      </c>
      <c r="D5" s="4">
        <v>7.87</v>
      </c>
      <c r="F5" s="4">
        <f t="shared" ref="F5:F16" si="0">C5+D5+E5</f>
        <v>7.87</v>
      </c>
    </row>
    <row r="6" spans="1:7" x14ac:dyDescent="0.3">
      <c r="A6" s="39" t="s">
        <v>108</v>
      </c>
      <c r="B6" s="39" t="s">
        <v>72</v>
      </c>
      <c r="C6" s="41"/>
      <c r="D6" s="42">
        <v>9.8000000000000007</v>
      </c>
      <c r="E6" s="42"/>
      <c r="F6" s="4">
        <f t="shared" si="0"/>
        <v>9.8000000000000007</v>
      </c>
    </row>
    <row r="7" spans="1:7" x14ac:dyDescent="0.3">
      <c r="A7" s="39" t="s">
        <v>145</v>
      </c>
      <c r="B7" s="39" t="s">
        <v>72</v>
      </c>
      <c r="C7" s="41"/>
      <c r="D7" s="42">
        <v>9.5399999999999991</v>
      </c>
      <c r="E7" s="42"/>
      <c r="F7" s="4">
        <f t="shared" si="0"/>
        <v>9.5399999999999991</v>
      </c>
    </row>
    <row r="8" spans="1:7" x14ac:dyDescent="0.3">
      <c r="A8" s="39" t="s">
        <v>159</v>
      </c>
      <c r="B8" s="39" t="s">
        <v>72</v>
      </c>
      <c r="C8" s="41"/>
      <c r="D8" s="42">
        <v>11.37</v>
      </c>
      <c r="E8" s="42"/>
      <c r="F8" s="4">
        <f t="shared" si="0"/>
        <v>11.37</v>
      </c>
    </row>
    <row r="9" spans="1:7" x14ac:dyDescent="0.3">
      <c r="A9" s="39" t="s">
        <v>178</v>
      </c>
      <c r="B9" s="39" t="s">
        <v>72</v>
      </c>
      <c r="C9" s="41"/>
      <c r="D9" s="42">
        <v>12.05</v>
      </c>
      <c r="E9" s="42"/>
      <c r="F9" s="4">
        <f t="shared" si="0"/>
        <v>12.05</v>
      </c>
    </row>
    <row r="10" spans="1:7" x14ac:dyDescent="0.3">
      <c r="A10" s="39" t="s">
        <v>180</v>
      </c>
      <c r="B10" s="39" t="s">
        <v>72</v>
      </c>
      <c r="C10" s="41"/>
      <c r="D10" s="42">
        <v>11.67</v>
      </c>
      <c r="E10" s="42"/>
      <c r="F10" s="4">
        <f t="shared" si="0"/>
        <v>11.67</v>
      </c>
    </row>
    <row r="11" spans="1:7" x14ac:dyDescent="0.3">
      <c r="C11" s="41"/>
      <c r="D11" s="42"/>
      <c r="E11" s="42"/>
      <c r="F11" s="4">
        <f t="shared" si="0"/>
        <v>0</v>
      </c>
    </row>
    <row r="12" spans="1:7" x14ac:dyDescent="0.3">
      <c r="C12" s="41"/>
      <c r="D12" s="42"/>
      <c r="E12" s="42"/>
      <c r="F12" s="4">
        <f t="shared" si="0"/>
        <v>0</v>
      </c>
    </row>
    <row r="13" spans="1:7" x14ac:dyDescent="0.3">
      <c r="C13" s="41"/>
      <c r="D13" s="42"/>
      <c r="E13" s="42"/>
      <c r="F13" s="4">
        <f t="shared" si="0"/>
        <v>0</v>
      </c>
    </row>
    <row r="14" spans="1:7" x14ac:dyDescent="0.3">
      <c r="C14" s="41"/>
      <c r="D14" s="42"/>
      <c r="E14" s="42"/>
      <c r="F14" s="4">
        <f t="shared" si="0"/>
        <v>0</v>
      </c>
    </row>
    <row r="15" spans="1:7" x14ac:dyDescent="0.3">
      <c r="C15" s="41"/>
      <c r="D15" s="42"/>
      <c r="E15" s="42"/>
      <c r="F15" s="4">
        <f t="shared" si="0"/>
        <v>0</v>
      </c>
    </row>
    <row r="16" spans="1:7" x14ac:dyDescent="0.3">
      <c r="C16" s="41"/>
      <c r="D16" s="42"/>
      <c r="E16" s="42"/>
      <c r="F16" s="4">
        <f t="shared" si="0"/>
        <v>0</v>
      </c>
    </row>
    <row r="17" spans="2:7" x14ac:dyDescent="0.3">
      <c r="C17" s="41"/>
      <c r="D17" s="42"/>
      <c r="E17" s="42"/>
      <c r="F17" s="4"/>
    </row>
    <row r="18" spans="2:7" x14ac:dyDescent="0.3">
      <c r="B18" s="39" t="s">
        <v>33</v>
      </c>
      <c r="C18" s="18">
        <f>SUM(C5:C6)</f>
        <v>0</v>
      </c>
      <c r="D18" s="18">
        <f>SUM(D5:D17)</f>
        <v>62.3</v>
      </c>
      <c r="E18" s="18">
        <f>SUM(E5:E17)</f>
        <v>0</v>
      </c>
      <c r="F18" s="18">
        <f>SUM(F5:F17)+E15</f>
        <v>62.3</v>
      </c>
      <c r="G18" s="18">
        <f>G4+D18-E18</f>
        <v>10142.09</v>
      </c>
    </row>
    <row r="19" spans="2:7" x14ac:dyDescent="0.3">
      <c r="G19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2023-08-03T13:40:43Z</cp:lastPrinted>
  <dcterms:created xsi:type="dcterms:W3CDTF">2011-06-26T08:01:14Z</dcterms:created>
  <dcterms:modified xsi:type="dcterms:W3CDTF">2023-10-10T11:20:00Z</dcterms:modified>
  <cp:category/>
  <cp:contentStatus/>
</cp:coreProperties>
</file>