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25BF1509-04CB-4D05-B7FB-4882EF0FA6BB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71" i="15" l="1"/>
  <c r="AG72" i="15" s="1"/>
  <c r="AF71" i="15"/>
  <c r="AF72" i="15" s="1"/>
  <c r="AG68" i="15"/>
  <c r="AG69" i="15" s="1"/>
  <c r="AG70" i="15" s="1"/>
  <c r="AF68" i="15"/>
  <c r="AF69" i="15" s="1"/>
  <c r="AF70" i="15" s="1"/>
  <c r="L68" i="15"/>
  <c r="L69" i="15"/>
  <c r="L70" i="15"/>
  <c r="L71" i="15"/>
  <c r="L72" i="15"/>
  <c r="F13" i="16"/>
  <c r="F12" i="16"/>
  <c r="AB68" i="15"/>
  <c r="F11" i="16"/>
  <c r="K105" i="15"/>
  <c r="E105" i="15"/>
  <c r="F105" i="15"/>
  <c r="N105" i="15"/>
  <c r="O105" i="15"/>
  <c r="P105" i="15"/>
  <c r="Q105" i="15"/>
  <c r="R105" i="15"/>
  <c r="S105" i="15"/>
  <c r="T105" i="15"/>
  <c r="U105" i="15"/>
  <c r="V105" i="15"/>
  <c r="W105" i="15"/>
  <c r="X105" i="15"/>
  <c r="Y105" i="15"/>
  <c r="Z105" i="15"/>
  <c r="AA105" i="15"/>
  <c r="L57" i="15"/>
  <c r="L59" i="15"/>
  <c r="AB54" i="15" l="1"/>
  <c r="AB55" i="15"/>
  <c r="AB56" i="15"/>
  <c r="F10" i="16"/>
  <c r="F9" i="16"/>
  <c r="L31" i="15"/>
  <c r="AB45" i="15" l="1"/>
  <c r="L45" i="15"/>
  <c r="F8" i="16" l="1"/>
  <c r="AB31" i="15" l="1"/>
  <c r="AB32" i="15"/>
  <c r="F7" i="16"/>
  <c r="L32" i="15"/>
  <c r="C14" i="9"/>
  <c r="AB18" i="15"/>
  <c r="L18" i="15"/>
  <c r="Z107" i="15"/>
  <c r="AA107" i="15"/>
  <c r="C11" i="9"/>
  <c r="B11" i="9"/>
  <c r="L11" i="15"/>
  <c r="AB11" i="15"/>
  <c r="AB19" i="15"/>
  <c r="V107" i="15"/>
  <c r="N107" i="15"/>
  <c r="B17" i="3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109" i="15"/>
  <c r="AB74" i="15"/>
  <c r="L74" i="15"/>
  <c r="AB72" i="15" l="1"/>
  <c r="AB70" i="15" l="1"/>
  <c r="L48" i="15" l="1"/>
  <c r="AB58" i="15" l="1"/>
  <c r="L53" i="15" l="1"/>
  <c r="AB48" i="15"/>
  <c r="L33" i="15" l="1"/>
  <c r="L38" i="15"/>
  <c r="AB39" i="15" l="1"/>
  <c r="AB38" i="15"/>
  <c r="AB23" i="15"/>
  <c r="AB37" i="15"/>
  <c r="AB33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9" i="15"/>
  <c r="AB80" i="15"/>
  <c r="AB81" i="15"/>
  <c r="L73" i="15"/>
  <c r="L75" i="15"/>
  <c r="L76" i="15"/>
  <c r="L77" i="15"/>
  <c r="L78" i="15"/>
  <c r="L79" i="15"/>
  <c r="AB66" i="15"/>
  <c r="AB67" i="15"/>
  <c r="AB69" i="15"/>
  <c r="AB71" i="15"/>
  <c r="AB73" i="15"/>
  <c r="AB75" i="15"/>
  <c r="AB76" i="15"/>
  <c r="AB77" i="15"/>
  <c r="AB78" i="15"/>
  <c r="L67" i="15"/>
  <c r="L63" i="15"/>
  <c r="L64" i="15"/>
  <c r="L65" i="15"/>
  <c r="L66" i="15"/>
  <c r="AB62" i="15"/>
  <c r="AB63" i="15"/>
  <c r="AB64" i="15"/>
  <c r="AB65" i="15"/>
  <c r="AB52" i="15"/>
  <c r="AB53" i="15"/>
  <c r="AB57" i="15"/>
  <c r="AB59" i="15"/>
  <c r="AB60" i="15"/>
  <c r="AB61" i="15"/>
  <c r="AB49" i="15"/>
  <c r="AB50" i="15"/>
  <c r="AB51" i="15"/>
  <c r="AB47" i="15"/>
  <c r="AG12" i="15" l="1"/>
  <c r="AG11" i="15"/>
  <c r="L44" i="15"/>
  <c r="L46" i="15"/>
  <c r="AB43" i="15"/>
  <c r="AB44" i="15"/>
  <c r="AB46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L28" i="15"/>
  <c r="L29" i="15"/>
  <c r="AB30" i="15"/>
  <c r="AB34" i="15"/>
  <c r="AB35" i="15"/>
  <c r="AB36" i="15"/>
  <c r="AB24" i="15"/>
  <c r="AB25" i="15"/>
  <c r="AB27" i="15"/>
  <c r="AB28" i="15"/>
  <c r="AB29" i="15"/>
  <c r="AG32" i="15" l="1"/>
  <c r="AG33" i="15" s="1"/>
  <c r="AG34" i="15" s="1"/>
  <c r="AG35" i="15" s="1"/>
  <c r="AG36" i="15" s="1"/>
  <c r="AG37" i="15" s="1"/>
  <c r="AG38" i="15" s="1"/>
  <c r="AG39" i="15" s="1"/>
  <c r="AG40" i="15" s="1"/>
  <c r="AG41" i="15" s="1"/>
  <c r="AG42" i="15" s="1"/>
  <c r="AG43" i="15" s="1"/>
  <c r="AG44" i="15" s="1"/>
  <c r="AG45" i="15" s="1"/>
  <c r="AG46" i="15" s="1"/>
  <c r="AG47" i="15" s="1"/>
  <c r="AG48" i="15" s="1"/>
  <c r="AG49" i="15" s="1"/>
  <c r="AG50" i="15" s="1"/>
  <c r="AG51" i="15" s="1"/>
  <c r="AG52" i="15" s="1"/>
  <c r="AG53" i="15" s="1"/>
  <c r="AG54" i="15" s="1"/>
  <c r="AG55" i="15" s="1"/>
  <c r="AG56" i="15" s="1"/>
  <c r="AG57" i="15" s="1"/>
  <c r="AG58" i="15" s="1"/>
  <c r="AG59" i="15" s="1"/>
  <c r="AG60" i="15" s="1"/>
  <c r="AG61" i="15" s="1"/>
  <c r="AG62" i="15" s="1"/>
  <c r="AG63" i="15" s="1"/>
  <c r="AG64" i="15" s="1"/>
  <c r="AG65" i="15" s="1"/>
  <c r="AG66" i="15" s="1"/>
  <c r="AG67" i="15" s="1"/>
  <c r="AG31" i="15"/>
  <c r="AB15" i="15"/>
  <c r="AB16" i="15"/>
  <c r="AB17" i="15"/>
  <c r="AB20" i="15"/>
  <c r="AB21" i="15"/>
  <c r="AB22" i="15"/>
  <c r="AB7" i="15"/>
  <c r="L8" i="15"/>
  <c r="L9" i="15"/>
  <c r="L10" i="15"/>
  <c r="L12" i="15"/>
  <c r="L14" i="15"/>
  <c r="L92" i="15" l="1"/>
  <c r="L82" i="15"/>
  <c r="L83" i="15"/>
  <c r="L84" i="15" l="1"/>
  <c r="L85" i="15"/>
  <c r="L86" i="15"/>
  <c r="L87" i="15"/>
  <c r="L88" i="15"/>
  <c r="L50" i="15" l="1"/>
  <c r="L51" i="15"/>
  <c r="L47" i="15"/>
  <c r="L49" i="15"/>
  <c r="B29" i="3"/>
  <c r="L21" i="15"/>
  <c r="L22" i="15"/>
  <c r="F29" i="3" l="1"/>
  <c r="AB13" i="15"/>
  <c r="AC105" i="15" l="1"/>
  <c r="L91" i="15"/>
  <c r="L81" i="15"/>
  <c r="H105" i="15" l="1"/>
  <c r="AD105" i="15"/>
  <c r="AE105" i="15"/>
  <c r="I105" i="15"/>
  <c r="L52" i="15" l="1"/>
  <c r="L41" i="15" l="1"/>
  <c r="L42" i="15"/>
  <c r="L30" i="15" l="1"/>
  <c r="L36" i="15"/>
  <c r="L37" i="15"/>
  <c r="L98" i="15" l="1"/>
  <c r="L99" i="15"/>
  <c r="L100" i="15"/>
  <c r="L101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B28" i="3" l="1"/>
  <c r="F28" i="3" s="1"/>
  <c r="M105" i="15"/>
  <c r="J105" i="15"/>
  <c r="B31" i="9"/>
  <c r="G105" i="15"/>
  <c r="B23" i="9" l="1"/>
  <c r="B22" i="9"/>
  <c r="C24" i="9" l="1"/>
  <c r="C16" i="9"/>
  <c r="L97" i="15" l="1"/>
  <c r="B8" i="3" l="1"/>
  <c r="B34" i="3"/>
  <c r="B16" i="3"/>
  <c r="L93" i="15" l="1"/>
  <c r="L94" i="15"/>
  <c r="L95" i="15"/>
  <c r="L96" i="15"/>
  <c r="B22" i="3" l="1"/>
  <c r="B26" i="3"/>
  <c r="F26" i="3" s="1"/>
  <c r="B27" i="3"/>
  <c r="F27" i="3" s="1"/>
  <c r="L80" i="15" l="1"/>
  <c r="L89" i="15"/>
  <c r="L90" i="15"/>
  <c r="L15" i="15" l="1"/>
  <c r="L16" i="15"/>
  <c r="L17" i="15"/>
  <c r="L20" i="15"/>
  <c r="L40" i="15"/>
  <c r="L60" i="15"/>
  <c r="L61" i="15"/>
  <c r="L62" i="15"/>
  <c r="P107" i="15" l="1"/>
  <c r="Y107" i="15" l="1"/>
  <c r="Y109" i="15" s="1"/>
  <c r="Z109" i="15"/>
  <c r="T107" i="15"/>
  <c r="W107" i="15"/>
  <c r="Q107" i="15"/>
  <c r="Q109" i="15" s="1"/>
  <c r="S107" i="15"/>
  <c r="X107" i="15"/>
  <c r="X109" i="15" s="1"/>
  <c r="R107" i="15"/>
  <c r="R109" i="15" s="1"/>
  <c r="L6" i="15" l="1"/>
  <c r="L105" i="15" s="1"/>
  <c r="AB8" i="15"/>
  <c r="AB9" i="15"/>
  <c r="S109" i="15"/>
  <c r="T109" i="15"/>
  <c r="B20" i="3"/>
  <c r="W109" i="15"/>
  <c r="AB6" i="15"/>
  <c r="AF6" i="15" l="1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B105" i="15"/>
  <c r="U107" i="15"/>
  <c r="U109" i="15" s="1"/>
  <c r="D23" i="3"/>
  <c r="B23" i="3"/>
  <c r="B28" i="9"/>
  <c r="C33" i="9" s="1"/>
  <c r="E19" i="16"/>
  <c r="D19" i="16"/>
  <c r="G19" i="16" s="1"/>
  <c r="C19" i="16"/>
  <c r="H31" i="13"/>
  <c r="AF32" i="15" l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AF49" i="15" s="1"/>
  <c r="AF50" i="15" s="1"/>
  <c r="AF51" i="15" s="1"/>
  <c r="AF52" i="15" s="1"/>
  <c r="AF53" i="15" s="1"/>
  <c r="AF54" i="15" s="1"/>
  <c r="AF55" i="15" s="1"/>
  <c r="AF56" i="15" s="1"/>
  <c r="AF57" i="15" s="1"/>
  <c r="AF58" i="15" s="1"/>
  <c r="AF59" i="15" s="1"/>
  <c r="AF60" i="15" s="1"/>
  <c r="AF61" i="15" s="1"/>
  <c r="AF62" i="15" s="1"/>
  <c r="AF63" i="15" s="1"/>
  <c r="AF64" i="15" s="1"/>
  <c r="AF65" i="15" s="1"/>
  <c r="AF66" i="15" s="1"/>
  <c r="AF67" i="15" s="1"/>
  <c r="C35" i="9"/>
  <c r="H34" i="13"/>
  <c r="F23" i="3"/>
  <c r="J107" i="15" l="1"/>
  <c r="P109" i="15"/>
  <c r="O107" i="15"/>
  <c r="O109" i="15" s="1"/>
  <c r="M107" i="15"/>
  <c r="G107" i="15"/>
  <c r="B19" i="3"/>
  <c r="D20" i="3" l="1"/>
  <c r="F20" i="3" s="1"/>
  <c r="AA109" i="15"/>
  <c r="J109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13" i="15" l="1"/>
  <c r="B15" i="3"/>
  <c r="B30" i="3" s="1"/>
  <c r="M109" i="15"/>
  <c r="D15" i="3"/>
  <c r="F30" i="3" l="1"/>
  <c r="F15" i="3"/>
  <c r="B39" i="3"/>
  <c r="B7" i="3"/>
  <c r="B12" i="3" s="1"/>
  <c r="B32" i="3" s="1"/>
  <c r="G109" i="15"/>
  <c r="B36" i="3" l="1"/>
  <c r="F32" i="3"/>
  <c r="E112" i="15"/>
  <c r="F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</author>
  </authors>
  <commentList>
    <comment ref="E33" authorId="0" shapeId="0" xr:uid="{A67E588A-636C-4D30-B469-2E4BCA6093FA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inlcluded as a receipt for the purposes of the AGAR as this is a reimbursement.</t>
        </r>
      </text>
    </comment>
    <comment ref="E34" authorId="0" shapeId="0" xr:uid="{3FDDAC19-6F0D-452F-A0CB-684A73B7D7F8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  <comment ref="E37" authorId="0" shapeId="0" xr:uid="{F533B8E9-0825-40AB-BD59-59E106035C1F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</commentList>
</comments>
</file>

<file path=xl/sharedStrings.xml><?xml version="1.0" encoding="utf-8"?>
<sst xmlns="http://schemas.openxmlformats.org/spreadsheetml/2006/main" count="398" uniqueCount="242">
  <si>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</si>
  <si>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</si>
  <si>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</si>
  <si>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</si>
  <si>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</si>
  <si>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</si>
  <si>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</si>
  <si>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</si>
  <si>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</si>
  <si>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</si>
  <si>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</si>
  <si>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</si>
  <si>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</si>
  <si>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</si>
  <si>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</si>
  <si>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</si>
  <si>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</si>
  <si>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</si>
  <si>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</si>
  <si>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</si>
  <si>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</si>
  <si>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</si>
  <si>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</si>
  <si>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</si>
  <si>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</si>
  <si>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</si>
  <si>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</si>
  <si>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</si>
  <si>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</si>
  <si>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</si>
  <si>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</si>
  <si>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</si>
  <si>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</si>
  <si>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</si>
  <si>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</si>
  <si>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</si>
  <si>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</si>
  <si>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</si>
  <si>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</si>
  <si>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</si>
  <si>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</si>
  <si>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</si>
  <si>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</si>
  <si>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</si>
  <si>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</si>
  <si>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</si>
  <si>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</si>
  <si>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</si>
  <si>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</si>
  <si>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</si>
  <si>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</si>
  <si>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</si>
  <si>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</si>
  <si>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</si>
  <si>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</si>
  <si>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</si>
  <si>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</si>
  <si>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</si>
  <si>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</si>
  <si>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</si>
  <si>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</si>
  <si>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</si>
  <si>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</si>
  <si>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</si>
  <si>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</si>
  <si>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</si>
  <si>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</si>
  <si>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</si>
  <si>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</si>
  <si>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</si>
  <si>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</si>
  <si>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</si>
  <si>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</si>
  <si>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</si>
  <si>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</si>
  <si>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</si>
  <si>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</si>
  <si>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</si>
  <si>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</si>
  <si>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</si>
  <si>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</si>
  <si>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</si>
  <si>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</si>
  <si>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</si>
  <si>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</si>
  <si>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</si>
  <si>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</si>
  <si>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</si>
  <si>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</si>
  <si>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</si>
  <si>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</si>
  <si>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</si>
  <si>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</si>
  <si>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</si>
  <si>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</si>
  <si>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</si>
  <si>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</si>
  <si>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</si>
  <si>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</si>
  <si>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</si>
  <si>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</si>
  <si>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</si>
  <si>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</si>
  <si>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</si>
  <si>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</si>
  <si>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</si>
  <si>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</si>
  <si>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</si>
  <si>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</si>
  <si>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</si>
  <si>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</si>
  <si>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</si>
  <si>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</si>
  <si>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</si>
  <si>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</si>
  <si>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</si>
  <si>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</si>
  <si>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</si>
  <si>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</si>
  <si>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</si>
  <si>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</si>
  <si>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</si>
  <si>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</si>
  <si>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</si>
  <si>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</si>
  <si>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</si>
  <si>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</si>
  <si>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</si>
  <si>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</si>
  <si>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</si>
  <si>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</si>
  <si>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</si>
  <si>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</si>
  <si>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</si>
  <si>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</si>
  <si>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</si>
  <si>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</si>
  <si>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</si>
  <si>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</si>
  <si>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</si>
  <si>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</si>
  <si>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</si>
  <si>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</si>
  <si>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</si>
  <si>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</si>
  <si>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</si>
  <si>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</si>
  <si>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</si>
  <si>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</si>
  <si>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</si>
  <si>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</si>
  <si>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</si>
  <si>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</si>
  <si>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</si>
  <si>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</si>
  <si>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</si>
  <si>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</si>
  <si>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</si>
  <si>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</si>
  <si>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</si>
  <si>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</si>
  <si>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</si>
  <si>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</si>
  <si>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</si>
  <si>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</si>
  <si>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</si>
  <si>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</si>
  <si>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</si>
  <si>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</si>
  <si>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</si>
  <si>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</si>
  <si>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</si>
  <si>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</si>
  <si>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</si>
  <si>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</si>
  <si>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</si>
  <si>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</si>
  <si>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</si>
  <si>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</si>
  <si>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</si>
  <si>
    <t xml:space="preserve">1st August </t>
  </si>
  <si>
    <t>P24/25-21</t>
  </si>
  <si>
    <t>27th August</t>
  </si>
  <si>
    <t>P24/25-22</t>
  </si>
  <si>
    <t>P24/25-23</t>
  </si>
  <si>
    <t>CDB Developments</t>
  </si>
  <si>
    <t>P24/25-24</t>
  </si>
  <si>
    <t>P24/25-25</t>
  </si>
  <si>
    <t>5th September</t>
  </si>
  <si>
    <t>P24/25-28</t>
  </si>
  <si>
    <t>P24/25-29</t>
  </si>
  <si>
    <t>23rd September</t>
  </si>
  <si>
    <t>Garton PCC</t>
  </si>
  <si>
    <t>P24/25-30</t>
  </si>
  <si>
    <t>CPRE</t>
  </si>
  <si>
    <t>P24/25-31</t>
  </si>
  <si>
    <t>25th September</t>
  </si>
  <si>
    <t>XL Displays</t>
  </si>
  <si>
    <t>P24/25-32</t>
  </si>
  <si>
    <t>Amberol</t>
  </si>
  <si>
    <t>P24/25-33</t>
  </si>
  <si>
    <t>30th September</t>
  </si>
  <si>
    <t>R24/25-6</t>
  </si>
  <si>
    <t>31st August</t>
  </si>
  <si>
    <t>9th October</t>
  </si>
  <si>
    <t>17th October</t>
  </si>
  <si>
    <t>31st October</t>
  </si>
  <si>
    <t>1st October</t>
  </si>
  <si>
    <t>3rd October</t>
  </si>
  <si>
    <t>P24/25-34</t>
  </si>
  <si>
    <t>P24/25-35</t>
  </si>
  <si>
    <t>P24/25-36</t>
  </si>
  <si>
    <t>P24/25-37</t>
  </si>
  <si>
    <t>P24/25-38</t>
  </si>
  <si>
    <t>7th November</t>
  </si>
  <si>
    <t>Russell Garthwaite</t>
  </si>
  <si>
    <t>12th November</t>
  </si>
  <si>
    <t>Information Commissioner</t>
  </si>
  <si>
    <t>Direct debit</t>
  </si>
  <si>
    <t>20th November</t>
  </si>
  <si>
    <t>CMB Computers</t>
  </si>
  <si>
    <t>29th November</t>
  </si>
  <si>
    <t>Royal British Legion</t>
  </si>
  <si>
    <t>Full Bank Reconciliation 31st December 2024</t>
  </si>
  <si>
    <t>9 months to 31st December 2024</t>
  </si>
  <si>
    <t>9 months</t>
  </si>
  <si>
    <t>3rd December</t>
  </si>
  <si>
    <t>5th December</t>
  </si>
  <si>
    <t>30th November</t>
  </si>
  <si>
    <t>31st December</t>
  </si>
  <si>
    <t>Balance per Bank Statement 31st December</t>
  </si>
  <si>
    <t>P24/25-39</t>
  </si>
  <si>
    <t>P24/25-40</t>
  </si>
  <si>
    <t>P24/25-41</t>
  </si>
  <si>
    <t>P24/25-42</t>
  </si>
  <si>
    <t>P24/25-43</t>
  </si>
  <si>
    <t>P24/25-44</t>
  </si>
  <si>
    <t>P24/25-45</t>
  </si>
  <si>
    <t>P24/25-46</t>
  </si>
  <si>
    <t>P24/25-47</t>
  </si>
  <si>
    <t>P24/25-48</t>
  </si>
  <si>
    <t>P24/25-49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</si>
</sst>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  <xf numFmtId="2" fontId="15" fillId="0" borderId="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workbookViewId="0">
      <selection activeCell="B14" sqref="B14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223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230</v>
      </c>
      <c r="B6" s="26">
        <v>4092.98</v>
      </c>
    </row>
    <row r="7" spans="1:3" ht="15.6" x14ac:dyDescent="0.3">
      <c r="A7" s="25" t="s">
        <v>2</v>
      </c>
    </row>
    <row r="8" spans="1:3" ht="15.6" x14ac:dyDescent="0.3">
      <c r="A8" s="25" t="s">
        <v>3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105</v>
      </c>
      <c r="B10" s="26">
        <v>950</v>
      </c>
    </row>
    <row r="11" spans="1:3" ht="15.6" x14ac:dyDescent="0.3">
      <c r="A11" s="23"/>
      <c r="B11" s="19">
        <f>B6+B7-B8+B10</f>
        <v>5042.9799999999996</v>
      </c>
      <c r="C11" s="26">
        <f>SUM(B6:B7)-B8-B9+B10</f>
        <v>4092.98</v>
      </c>
    </row>
    <row r="12" spans="1:3" ht="15.6" x14ac:dyDescent="0.3">
      <c r="A12" s="23" t="s">
        <v>73</v>
      </c>
    </row>
    <row r="13" spans="1:3" ht="15.6" x14ac:dyDescent="0.3">
      <c r="A13" s="23" t="s">
        <v>230</v>
      </c>
      <c r="B13" s="26">
        <v>14395.64</v>
      </c>
    </row>
    <row r="14" spans="1:3" ht="15.6" x14ac:dyDescent="0.3">
      <c r="A14" s="23" t="s">
        <v>2</v>
      </c>
      <c r="C14" s="26">
        <f>B13+B14-B15</f>
        <v>14395.64</v>
      </c>
    </row>
    <row r="15" spans="1:3" ht="15.6" x14ac:dyDescent="0.3">
      <c r="A15" s="23" t="s">
        <v>104</v>
      </c>
    </row>
    <row r="16" spans="1:3" ht="16.2" thickBot="1" x14ac:dyDescent="0.35">
      <c r="A16" s="23" t="s">
        <v>72</v>
      </c>
      <c r="C16" s="43">
        <f>C11+C14</f>
        <v>18488.62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126</v>
      </c>
      <c r="B21" s="26">
        <v>1768.5</v>
      </c>
    </row>
    <row r="22" spans="1:11" ht="15.6" x14ac:dyDescent="0.3">
      <c r="A22" s="23" t="s">
        <v>5</v>
      </c>
      <c r="B22" s="26">
        <f>'Cash book'!E105-'Cash book'!K105</f>
        <v>9332.5400000000009</v>
      </c>
    </row>
    <row r="23" spans="1:11" ht="15.6" x14ac:dyDescent="0.3">
      <c r="A23" s="23" t="s">
        <v>94</v>
      </c>
      <c r="B23" s="4">
        <f>'Cash book'!F105</f>
        <v>7008.06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4092.9800000000005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126</v>
      </c>
      <c r="B27" s="44">
        <v>14240.88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179</v>
      </c>
      <c r="B30" s="44">
        <v>950</v>
      </c>
      <c r="C30" s="44"/>
    </row>
    <row r="31" spans="1:11" ht="15.6" x14ac:dyDescent="0.3">
      <c r="A31" s="23" t="s">
        <v>77</v>
      </c>
      <c r="B31" s="44">
        <f>'Cash book'!K105</f>
        <v>154.76000000000002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14395.64</v>
      </c>
    </row>
    <row r="35" spans="1:3" ht="16.2" thickBot="1" x14ac:dyDescent="0.35">
      <c r="A35" s="23" t="s">
        <v>79</v>
      </c>
      <c r="B35" s="44"/>
      <c r="C35" s="43">
        <f>C24+C33</f>
        <v>18488.62</v>
      </c>
    </row>
    <row r="36" spans="1:3" ht="16.2" thickTop="1" x14ac:dyDescent="0.3">
      <c r="A36" s="23"/>
    </row>
    <row r="37" spans="1:3" ht="15.6" x14ac:dyDescent="0.3">
      <c r="A37" s="23"/>
      <c r="B37" s="26" t="s">
        <v>11</v>
      </c>
    </row>
    <row r="38" spans="1:3" ht="15.6" x14ac:dyDescent="0.3">
      <c r="A38" s="23"/>
    </row>
    <row r="39" spans="1:3" ht="15.6" x14ac:dyDescent="0.3">
      <c r="A39" s="23"/>
    </row>
    <row r="40" spans="1:3" ht="15.6" x14ac:dyDescent="0.3">
      <c r="A40" s="23"/>
      <c r="C40" s="28"/>
    </row>
    <row r="41" spans="1:3" ht="15.6" x14ac:dyDescent="0.3">
      <c r="A41" s="23"/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9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225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224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book'!G105</f>
        <v>8000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book'!J105+'Cash book'!K105</f>
        <v>558.91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book'!H105</f>
        <v>874.39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9433.2999999999993</v>
      </c>
      <c r="C12" s="9"/>
      <c r="D12" s="35">
        <f>+H12*$H$1/12</f>
        <v>6000</v>
      </c>
      <c r="E12" s="9"/>
      <c r="F12" s="35">
        <f>+B12-D12</f>
        <v>3433.2999999999993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book'!M105</f>
        <v>1743.75</v>
      </c>
      <c r="C15" s="9"/>
      <c r="D15" s="35">
        <f t="shared" ref="D15:D29" si="0">+H15*$H$1/12</f>
        <v>1743.75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book'!O105</f>
        <v>19.38</v>
      </c>
      <c r="C16" s="9"/>
      <c r="D16" s="35">
        <f t="shared" si="0"/>
        <v>75</v>
      </c>
      <c r="E16" s="9"/>
      <c r="F16" s="9">
        <f t="shared" si="1"/>
        <v>55.620000000000005</v>
      </c>
      <c r="G16" s="9"/>
      <c r="H16" s="35">
        <f>Budget!H8</f>
        <v>100</v>
      </c>
      <c r="I16" s="9"/>
    </row>
    <row r="17" spans="1:9" x14ac:dyDescent="0.3">
      <c r="A17" t="s">
        <v>101</v>
      </c>
      <c r="B17" s="35">
        <f>'Cash book'!N105</f>
        <v>117</v>
      </c>
      <c r="C17" s="9"/>
      <c r="D17" s="35">
        <f t="shared" si="0"/>
        <v>117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book'!AA105</f>
        <v>132</v>
      </c>
      <c r="C18" s="9"/>
      <c r="D18" s="35">
        <f>+H10*$H$1/12</f>
        <v>0</v>
      </c>
      <c r="E18" s="9"/>
      <c r="F18" s="9">
        <f t="shared" si="1"/>
        <v>-132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book'!Q105</f>
        <v>455</v>
      </c>
      <c r="C19" s="9"/>
      <c r="D19" s="35">
        <f t="shared" si="0"/>
        <v>600</v>
      </c>
      <c r="E19" s="9"/>
      <c r="F19" s="9">
        <f t="shared" si="1"/>
        <v>145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book'!U105</f>
        <v>1646.38</v>
      </c>
      <c r="C20" s="9"/>
      <c r="D20" s="35">
        <f t="shared" si="0"/>
        <v>750</v>
      </c>
      <c r="E20" s="9"/>
      <c r="F20" s="9">
        <f t="shared" si="1"/>
        <v>-896.38000000000011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book'!W105</f>
        <v>291.67</v>
      </c>
      <c r="C21" s="9"/>
      <c r="D21" s="35">
        <f t="shared" si="0"/>
        <v>750</v>
      </c>
      <c r="E21" s="9"/>
      <c r="F21" s="9">
        <f t="shared" si="1"/>
        <v>458.33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book'!R105</f>
        <v>0</v>
      </c>
      <c r="C22" s="9"/>
      <c r="D22" s="35">
        <f t="shared" si="0"/>
        <v>337.5</v>
      </c>
      <c r="E22" s="9"/>
      <c r="F22" s="9">
        <f t="shared" si="1"/>
        <v>337.5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book'!P105</f>
        <v>228.73000000000002</v>
      </c>
      <c r="C23" s="9"/>
      <c r="D23" s="35">
        <f t="shared" si="0"/>
        <v>112.5</v>
      </c>
      <c r="E23" s="9"/>
      <c r="F23" s="9">
        <f t="shared" si="1"/>
        <v>-116.23000000000002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book'!T105</f>
        <v>454.11</v>
      </c>
      <c r="C24" s="9"/>
      <c r="D24" s="35">
        <f t="shared" si="0"/>
        <v>315.75</v>
      </c>
      <c r="E24" s="9"/>
      <c r="F24" s="9">
        <f t="shared" si="1"/>
        <v>-138.36000000000001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book'!X105</f>
        <v>25</v>
      </c>
      <c r="C25" s="9"/>
      <c r="D25" s="35">
        <f t="shared" si="0"/>
        <v>225</v>
      </c>
      <c r="E25" s="9"/>
      <c r="F25" s="9">
        <f t="shared" si="1"/>
        <v>200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book'!Z105</f>
        <v>200</v>
      </c>
      <c r="C26" s="9"/>
      <c r="D26" s="35">
        <f>+H18*$H$1/12</f>
        <v>375</v>
      </c>
      <c r="E26" s="9"/>
      <c r="F26" s="9">
        <f t="shared" si="1"/>
        <v>175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book'!S105</f>
        <v>1627.8</v>
      </c>
      <c r="C27" s="9"/>
      <c r="D27" s="35">
        <f t="shared" si="0"/>
        <v>750</v>
      </c>
      <c r="E27" s="9"/>
      <c r="F27" s="9">
        <f t="shared" si="1"/>
        <v>-877.8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book'!Y105</f>
        <v>0</v>
      </c>
      <c r="C28" s="9"/>
      <c r="D28" s="35">
        <f t="shared" si="0"/>
        <v>750</v>
      </c>
      <c r="E28" s="9"/>
      <c r="F28" s="9">
        <f t="shared" si="1"/>
        <v>750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book'!V105</f>
        <v>67.240000000000009</v>
      </c>
      <c r="C29" s="9"/>
      <c r="D29" s="35">
        <f t="shared" si="0"/>
        <v>150</v>
      </c>
      <c r="E29" s="9"/>
      <c r="F29" s="9">
        <f t="shared" si="1"/>
        <v>82.759999999999991</v>
      </c>
      <c r="G29" s="9"/>
      <c r="H29" s="9">
        <f>Budget!H24</f>
        <v>200</v>
      </c>
      <c r="I29" s="9"/>
    </row>
    <row r="30" spans="1:9" x14ac:dyDescent="0.3">
      <c r="B30" s="17">
        <f>SUM(B15:B29)</f>
        <v>7008.0599999999995</v>
      </c>
      <c r="C30" s="9"/>
      <c r="D30" s="17">
        <v>0</v>
      </c>
      <c r="E30" s="9"/>
      <c r="F30" s="17">
        <f t="shared" si="1"/>
        <v>-7008.0599999999995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2425.2399999999998</v>
      </c>
      <c r="C32" s="9"/>
      <c r="D32" s="35">
        <f>+D12-D30</f>
        <v>6000</v>
      </c>
      <c r="E32" s="9"/>
      <c r="F32" s="35">
        <f>+B32-D32</f>
        <v>-3574.76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</v>
      </c>
      <c r="H34" s="9"/>
      <c r="I34" s="9"/>
    </row>
    <row r="36" spans="1:9" ht="15" thickBot="1" x14ac:dyDescent="0.35">
      <c r="A36" t="s">
        <v>30</v>
      </c>
      <c r="B36" s="21">
        <f>+B32+B34</f>
        <v>18434.62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book'!F105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3"/>
  <sheetViews>
    <sheetView tabSelected="1" zoomScaleNormal="100" workbookViewId="0">
      <pane ySplit="3" topLeftCell="A56" activePane="bottomLeft" state="frozen"/>
      <selection activeCell="D1" sqref="D1"/>
      <selection pane="bottomLeft" activeCell="D72" sqref="D72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103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75">
        <v>1768.5</v>
      </c>
      <c r="AG5" s="53">
        <v>14240.88</v>
      </c>
    </row>
    <row r="6" spans="1:33" x14ac:dyDescent="0.3">
      <c r="A6" t="s">
        <v>106</v>
      </c>
      <c r="B6" t="s">
        <v>107</v>
      </c>
      <c r="C6" t="s">
        <v>108</v>
      </c>
      <c r="D6" t="s">
        <v>138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109</v>
      </c>
      <c r="B7" t="s">
        <v>110</v>
      </c>
      <c r="C7" t="s">
        <v>108</v>
      </c>
      <c r="D7" t="s">
        <v>137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71" si="0">AF6+L7-AB7-K7</f>
        <v>1511.75</v>
      </c>
      <c r="AG7" s="34">
        <f t="shared" ref="AG7:AG71" si="1">AG6+K7</f>
        <v>14240.88</v>
      </c>
    </row>
    <row r="8" spans="1:33" x14ac:dyDescent="0.3">
      <c r="A8" t="s">
        <v>111</v>
      </c>
      <c r="B8" t="s">
        <v>112</v>
      </c>
      <c r="C8" t="s">
        <v>108</v>
      </c>
      <c r="D8" t="s">
        <v>139</v>
      </c>
      <c r="E8" s="30"/>
      <c r="F8" s="4">
        <v>23.55</v>
      </c>
      <c r="G8" s="30"/>
      <c r="L8" s="61">
        <f t="shared" ref="L8:L51" si="2">SUM(G8:K8)</f>
        <v>0</v>
      </c>
      <c r="M8" s="4"/>
      <c r="N8" s="4"/>
      <c r="P8" s="4"/>
      <c r="V8">
        <v>23.55</v>
      </c>
      <c r="AB8" s="4">
        <f t="shared" ref="AB8:AB81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113</v>
      </c>
      <c r="B9" t="s">
        <v>114</v>
      </c>
      <c r="C9" t="s">
        <v>108</v>
      </c>
      <c r="D9" t="s">
        <v>140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115</v>
      </c>
      <c r="B10" t="s">
        <v>114</v>
      </c>
      <c r="C10" t="s">
        <v>108</v>
      </c>
      <c r="D10" t="s">
        <v>141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118</v>
      </c>
      <c r="C11" t="s">
        <v>108</v>
      </c>
      <c r="D11" t="s">
        <v>142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116</v>
      </c>
      <c r="B12" t="s">
        <v>117</v>
      </c>
      <c r="C12" t="s">
        <v>108</v>
      </c>
      <c r="D12" t="s">
        <v>143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119</v>
      </c>
      <c r="B13" t="s">
        <v>120</v>
      </c>
      <c r="C13" t="s">
        <v>120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 t="shared" si="0"/>
        <v>104.88</v>
      </c>
      <c r="AG13" s="34">
        <f>AG12+K13-AD13</f>
        <v>13740.88</v>
      </c>
    </row>
    <row r="14" spans="1:33" x14ac:dyDescent="0.3">
      <c r="B14" t="s">
        <v>121</v>
      </c>
      <c r="C14" t="s">
        <v>108</v>
      </c>
      <c r="D14" t="s">
        <v>144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-186.79000000000002</v>
      </c>
      <c r="AG14" s="34">
        <f t="shared" si="1"/>
        <v>13740.88</v>
      </c>
    </row>
    <row r="15" spans="1:33" x14ac:dyDescent="0.3">
      <c r="A15" t="s">
        <v>122</v>
      </c>
      <c r="B15" t="s">
        <v>120</v>
      </c>
      <c r="C15" t="s">
        <v>120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 t="shared" si="0"/>
        <v>-186.79000000000002</v>
      </c>
      <c r="AG15" s="34">
        <f>AG14+K15-AD15</f>
        <v>13290.88</v>
      </c>
    </row>
    <row r="16" spans="1:33" x14ac:dyDescent="0.3">
      <c r="B16" t="s">
        <v>123</v>
      </c>
      <c r="C16" t="s">
        <v>108</v>
      </c>
      <c r="D16" t="s">
        <v>145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-636.79</v>
      </c>
      <c r="AG16" s="34">
        <f t="shared" si="1"/>
        <v>13290.88</v>
      </c>
    </row>
    <row r="17" spans="1:33" x14ac:dyDescent="0.3">
      <c r="A17" t="s">
        <v>124</v>
      </c>
      <c r="B17" t="s">
        <v>121</v>
      </c>
      <c r="C17" t="s">
        <v>125</v>
      </c>
      <c r="D17" t="s">
        <v>147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3363.21</v>
      </c>
      <c r="AG17" s="34">
        <f t="shared" si="1"/>
        <v>13290.88</v>
      </c>
    </row>
    <row r="18" spans="1:33" x14ac:dyDescent="0.3">
      <c r="B18" t="s">
        <v>136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3363.21</v>
      </c>
      <c r="AG18" s="34">
        <f t="shared" si="1"/>
        <v>13309.32</v>
      </c>
    </row>
    <row r="19" spans="1:33" x14ac:dyDescent="0.3">
      <c r="A19" t="s">
        <v>129</v>
      </c>
      <c r="B19" t="s">
        <v>120</v>
      </c>
      <c r="C19" t="s">
        <v>120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 t="shared" si="0"/>
        <v>3363.21</v>
      </c>
      <c r="AG19" s="34">
        <f>AG18+K19+AD19</f>
        <v>14259.32</v>
      </c>
    </row>
    <row r="20" spans="1:33" x14ac:dyDescent="0.3">
      <c r="B20" t="s">
        <v>110</v>
      </c>
      <c r="C20" t="s">
        <v>108</v>
      </c>
      <c r="D20" t="s">
        <v>146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130</v>
      </c>
      <c r="B21" t="s">
        <v>117</v>
      </c>
      <c r="C21" t="s">
        <v>108</v>
      </c>
      <c r="D21" t="s">
        <v>148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131</v>
      </c>
      <c r="B22" t="s">
        <v>132</v>
      </c>
      <c r="C22" t="s">
        <v>108</v>
      </c>
      <c r="D22" t="s">
        <v>149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133</v>
      </c>
      <c r="C23" t="s">
        <v>108</v>
      </c>
      <c r="D23" t="s">
        <v>150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134</v>
      </c>
      <c r="B24" t="s">
        <v>135</v>
      </c>
      <c r="C24" t="s">
        <v>108</v>
      </c>
      <c r="D24" t="s">
        <v>151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136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152</v>
      </c>
      <c r="B26" t="s">
        <v>110</v>
      </c>
      <c r="C26" t="s">
        <v>108</v>
      </c>
      <c r="D26" t="s">
        <v>155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153</v>
      </c>
      <c r="B27" t="s">
        <v>154</v>
      </c>
      <c r="C27" t="s">
        <v>125</v>
      </c>
      <c r="D27" t="s">
        <v>156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157</v>
      </c>
      <c r="B28" t="s">
        <v>110</v>
      </c>
      <c r="C28" t="s">
        <v>108</v>
      </c>
      <c r="D28" t="s">
        <v>158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159</v>
      </c>
      <c r="C29" t="s">
        <v>108</v>
      </c>
      <c r="D29" t="s">
        <v>160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159</v>
      </c>
      <c r="C30" t="s">
        <v>108</v>
      </c>
      <c r="D30" t="s">
        <v>161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176</v>
      </c>
      <c r="B31" t="s">
        <v>117</v>
      </c>
      <c r="C31" t="s">
        <v>108</v>
      </c>
      <c r="D31" t="s">
        <v>177</v>
      </c>
      <c r="E31" s="33"/>
      <c r="F31" s="34">
        <v>72</v>
      </c>
      <c r="G31" s="4"/>
      <c r="H31" s="4"/>
      <c r="I31" s="4"/>
      <c r="J31" s="4"/>
      <c r="K31" s="4"/>
      <c r="L31" s="61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3</v>
      </c>
      <c r="AF31" s="33">
        <f t="shared" si="0"/>
        <v>2588.09</v>
      </c>
      <c r="AG31" s="34">
        <f t="shared" si="1"/>
        <v>14276.8</v>
      </c>
    </row>
    <row r="32" spans="1:33" x14ac:dyDescent="0.3">
      <c r="A32" t="s">
        <v>175</v>
      </c>
      <c r="B32" t="s">
        <v>136</v>
      </c>
      <c r="C32" t="s">
        <v>69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34">
        <f>AG30+K32</f>
        <v>14292.679999999998</v>
      </c>
    </row>
    <row r="33" spans="1:37" x14ac:dyDescent="0.3">
      <c r="A33" t="s">
        <v>162</v>
      </c>
      <c r="B33" t="s">
        <v>163</v>
      </c>
      <c r="C33" t="s">
        <v>108</v>
      </c>
      <c r="D33" t="s">
        <v>156</v>
      </c>
      <c r="E33" s="76">
        <v>18</v>
      </c>
      <c r="F33" s="34"/>
      <c r="G33" s="4"/>
      <c r="H33" s="4"/>
      <c r="I33" s="4">
        <v>18</v>
      </c>
      <c r="J33" s="4"/>
      <c r="K33" s="4"/>
      <c r="L33" s="61">
        <f t="shared" si="2"/>
        <v>18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33">
        <f t="shared" si="0"/>
        <v>2606.09</v>
      </c>
      <c r="AG33" s="34">
        <f t="shared" si="1"/>
        <v>14292.679999999998</v>
      </c>
    </row>
    <row r="34" spans="1:37" x14ac:dyDescent="0.3">
      <c r="B34" t="s">
        <v>165</v>
      </c>
      <c r="C34" t="s">
        <v>108</v>
      </c>
      <c r="D34" t="s">
        <v>166</v>
      </c>
      <c r="E34" s="76">
        <v>18</v>
      </c>
      <c r="F34" s="34"/>
      <c r="G34" s="4"/>
      <c r="H34" s="4"/>
      <c r="I34" s="4">
        <v>18</v>
      </c>
      <c r="J34" s="4"/>
      <c r="K34" s="4"/>
      <c r="L34" s="61">
        <f t="shared" si="2"/>
        <v>18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33">
        <f t="shared" si="0"/>
        <v>2624.09</v>
      </c>
      <c r="AG34" s="34">
        <f t="shared" si="1"/>
        <v>14292.679999999998</v>
      </c>
    </row>
    <row r="35" spans="1:37" x14ac:dyDescent="0.3">
      <c r="B35" t="s">
        <v>110</v>
      </c>
      <c r="C35" t="s">
        <v>108</v>
      </c>
      <c r="D35" t="s">
        <v>164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193.75</v>
      </c>
      <c r="N35" s="4">
        <v>13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2417.34</v>
      </c>
      <c r="AG35" s="34">
        <f t="shared" si="1"/>
        <v>14292.679999999998</v>
      </c>
    </row>
    <row r="36" spans="1:37" x14ac:dyDescent="0.3">
      <c r="A36" t="s">
        <v>167</v>
      </c>
      <c r="B36" t="s">
        <v>168</v>
      </c>
      <c r="C36" t="s">
        <v>108</v>
      </c>
      <c r="D36" t="s">
        <v>169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2395.52</v>
      </c>
      <c r="AG36" s="34">
        <f t="shared" si="1"/>
        <v>14292.679999999998</v>
      </c>
    </row>
    <row r="37" spans="1:37" x14ac:dyDescent="0.3">
      <c r="A37" t="s">
        <v>170</v>
      </c>
      <c r="B37" t="s">
        <v>171</v>
      </c>
      <c r="C37" t="s">
        <v>108</v>
      </c>
      <c r="D37" t="s">
        <v>172</v>
      </c>
      <c r="E37" s="76">
        <v>18</v>
      </c>
      <c r="F37" s="34"/>
      <c r="G37" s="4"/>
      <c r="H37" s="4"/>
      <c r="I37" s="4">
        <v>18</v>
      </c>
      <c r="J37" s="4"/>
      <c r="K37" s="4"/>
      <c r="L37" s="61">
        <f t="shared" si="2"/>
        <v>18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33">
        <f t="shared" si="0"/>
        <v>2413.52</v>
      </c>
      <c r="AG37" s="34">
        <f t="shared" si="1"/>
        <v>14292.679999999998</v>
      </c>
      <c r="AK37" t="s">
        <v>98</v>
      </c>
    </row>
    <row r="38" spans="1:37" x14ac:dyDescent="0.3">
      <c r="A38" t="s">
        <v>173</v>
      </c>
      <c r="B38" t="s">
        <v>121</v>
      </c>
      <c r="C38" t="s">
        <v>125</v>
      </c>
      <c r="D38" t="s">
        <v>174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3287.91</v>
      </c>
      <c r="AG38" s="34">
        <f t="shared" si="1"/>
        <v>14292.679999999998</v>
      </c>
    </row>
    <row r="39" spans="1:37" x14ac:dyDescent="0.3">
      <c r="A39" t="s">
        <v>178</v>
      </c>
      <c r="B39" t="s">
        <v>136</v>
      </c>
      <c r="C39" t="s">
        <v>69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33">
        <f t="shared" si="0"/>
        <v>3287.91</v>
      </c>
      <c r="AG39" s="34">
        <f t="shared" si="1"/>
        <v>14311.419999999998</v>
      </c>
    </row>
    <row r="40" spans="1:37" x14ac:dyDescent="0.3">
      <c r="A40" t="s">
        <v>180</v>
      </c>
      <c r="B40" t="s">
        <v>154</v>
      </c>
      <c r="C40" t="s">
        <v>108</v>
      </c>
      <c r="D40" t="s">
        <v>181</v>
      </c>
      <c r="E40" s="33"/>
      <c r="F40" s="34">
        <v>3</v>
      </c>
      <c r="G40" s="4"/>
      <c r="H40" s="4"/>
      <c r="I40" s="4"/>
      <c r="J40" s="4"/>
      <c r="K40" s="4"/>
      <c r="L40" s="61">
        <f t="shared" si="2"/>
        <v>0</v>
      </c>
      <c r="M40" s="4">
        <v>3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3</v>
      </c>
      <c r="AC40" s="4"/>
      <c r="AD40" s="4"/>
      <c r="AE40" s="34"/>
      <c r="AF40" s="33">
        <f t="shared" si="0"/>
        <v>3284.91</v>
      </c>
      <c r="AG40" s="34">
        <f t="shared" si="1"/>
        <v>14311.419999999998</v>
      </c>
    </row>
    <row r="41" spans="1:37" x14ac:dyDescent="0.3">
      <c r="B41" t="s">
        <v>110</v>
      </c>
      <c r="C41" t="s">
        <v>108</v>
      </c>
      <c r="D41" t="s">
        <v>183</v>
      </c>
      <c r="E41" s="33"/>
      <c r="F41" s="34">
        <v>203.75</v>
      </c>
      <c r="G41" s="4"/>
      <c r="H41" s="4"/>
      <c r="I41" s="4"/>
      <c r="J41" s="4"/>
      <c r="K41" s="4"/>
      <c r="L41" s="61">
        <f t="shared" si="2"/>
        <v>0</v>
      </c>
      <c r="M41" s="4">
        <v>190.75</v>
      </c>
      <c r="N41" s="4">
        <v>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203.75</v>
      </c>
      <c r="AC41" s="4"/>
      <c r="AD41" s="4"/>
      <c r="AE41" s="34"/>
      <c r="AF41" s="33">
        <f t="shared" si="0"/>
        <v>3081.16</v>
      </c>
      <c r="AG41" s="34">
        <f t="shared" si="1"/>
        <v>14311.419999999998</v>
      </c>
    </row>
    <row r="42" spans="1:37" x14ac:dyDescent="0.3">
      <c r="A42" t="s">
        <v>182</v>
      </c>
      <c r="B42" t="s">
        <v>159</v>
      </c>
      <c r="C42" t="s">
        <v>108</v>
      </c>
      <c r="D42" t="s">
        <v>184</v>
      </c>
      <c r="E42" s="33"/>
      <c r="F42" s="34">
        <v>39.299999999999997</v>
      </c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>
        <v>39.299999999999997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39.299999999999997</v>
      </c>
      <c r="AC42" s="4"/>
      <c r="AD42" s="4"/>
      <c r="AE42" s="34"/>
      <c r="AF42" s="33">
        <f t="shared" si="0"/>
        <v>3041.8599999999997</v>
      </c>
      <c r="AG42" s="34">
        <f t="shared" si="1"/>
        <v>14311.419999999998</v>
      </c>
    </row>
    <row r="43" spans="1:37" x14ac:dyDescent="0.3">
      <c r="B43" t="s">
        <v>185</v>
      </c>
      <c r="C43" t="s">
        <v>108</v>
      </c>
      <c r="D43" t="s">
        <v>186</v>
      </c>
      <c r="E43" s="33"/>
      <c r="F43" s="34">
        <v>488.6</v>
      </c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>
        <v>488.6</v>
      </c>
      <c r="T43" s="4"/>
      <c r="U43" s="4"/>
      <c r="V43" s="4"/>
      <c r="W43" s="4"/>
      <c r="X43" s="4"/>
      <c r="Y43" s="4"/>
      <c r="Z43" s="4"/>
      <c r="AA43" s="4"/>
      <c r="AB43" s="4">
        <f t="shared" si="3"/>
        <v>488.6</v>
      </c>
      <c r="AC43" s="4"/>
      <c r="AD43" s="4"/>
      <c r="AE43" s="34">
        <v>87.43</v>
      </c>
      <c r="AF43" s="33">
        <f t="shared" si="0"/>
        <v>2553.2599999999998</v>
      </c>
      <c r="AG43" s="34">
        <f t="shared" si="1"/>
        <v>14311.419999999998</v>
      </c>
    </row>
    <row r="44" spans="1:37" x14ac:dyDescent="0.3">
      <c r="B44" t="s">
        <v>159</v>
      </c>
      <c r="C44" t="s">
        <v>108</v>
      </c>
      <c r="D44" t="s">
        <v>187</v>
      </c>
      <c r="E44" s="33"/>
      <c r="F44" s="34">
        <v>17</v>
      </c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>
        <v>17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17</v>
      </c>
      <c r="AC44" s="4"/>
      <c r="AD44" s="4"/>
      <c r="AE44" s="34"/>
      <c r="AF44" s="33">
        <f t="shared" si="0"/>
        <v>2536.2599999999998</v>
      </c>
      <c r="AG44" s="34">
        <f t="shared" si="1"/>
        <v>14311.419999999998</v>
      </c>
    </row>
    <row r="45" spans="1:37" x14ac:dyDescent="0.3">
      <c r="B45" t="s">
        <v>136</v>
      </c>
      <c r="C45" t="s">
        <v>69</v>
      </c>
      <c r="E45" s="33">
        <v>17.059999999999999</v>
      </c>
      <c r="F45" s="34"/>
      <c r="G45" s="4"/>
      <c r="H45" s="4"/>
      <c r="I45" s="4"/>
      <c r="J45" s="4"/>
      <c r="K45" s="4">
        <v>17.059999999999999</v>
      </c>
      <c r="L45" s="61">
        <f t="shared" si="2"/>
        <v>17.059999999999999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4">
        <f t="shared" si="0"/>
        <v>2536.2599999999998</v>
      </c>
      <c r="AG45" s="73">
        <f t="shared" si="1"/>
        <v>14328.479999999998</v>
      </c>
    </row>
    <row r="46" spans="1:37" x14ac:dyDescent="0.3">
      <c r="A46" t="s">
        <v>188</v>
      </c>
      <c r="B46" t="s">
        <v>154</v>
      </c>
      <c r="C46" t="s">
        <v>108</v>
      </c>
      <c r="D46" t="s">
        <v>189</v>
      </c>
      <c r="E46" s="33"/>
      <c r="F46" s="34">
        <v>0.6</v>
      </c>
      <c r="G46" s="4"/>
      <c r="H46" s="4"/>
      <c r="I46" s="4"/>
      <c r="J46" s="4"/>
      <c r="K46" s="4"/>
      <c r="L46" s="61">
        <f t="shared" si="2"/>
        <v>0</v>
      </c>
      <c r="M46" s="4">
        <v>0.6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0.6</v>
      </c>
      <c r="AC46" s="4"/>
      <c r="AD46" s="4"/>
      <c r="AE46" s="34"/>
      <c r="AF46" s="33">
        <f t="shared" si="0"/>
        <v>2535.66</v>
      </c>
      <c r="AG46" s="34">
        <f t="shared" si="1"/>
        <v>14328.479999999998</v>
      </c>
    </row>
    <row r="47" spans="1:37" x14ac:dyDescent="0.3">
      <c r="B47" t="s">
        <v>110</v>
      </c>
      <c r="C47" t="s">
        <v>108</v>
      </c>
      <c r="D47" t="s">
        <v>190</v>
      </c>
      <c r="E47" s="33"/>
      <c r="F47" s="34">
        <v>206.15</v>
      </c>
      <c r="G47" s="4"/>
      <c r="H47" s="4"/>
      <c r="I47" s="4"/>
      <c r="J47" s="4"/>
      <c r="K47" s="4"/>
      <c r="L47" s="61">
        <f t="shared" si="2"/>
        <v>0</v>
      </c>
      <c r="M47" s="4">
        <v>193.15</v>
      </c>
      <c r="N47" s="4">
        <v>13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206.15</v>
      </c>
      <c r="AC47" s="4"/>
      <c r="AD47" s="4"/>
      <c r="AE47" s="34"/>
      <c r="AF47" s="33">
        <f t="shared" si="0"/>
        <v>2329.5099999999998</v>
      </c>
      <c r="AG47" s="34">
        <f t="shared" si="1"/>
        <v>14328.479999999998</v>
      </c>
    </row>
    <row r="48" spans="1:37" x14ac:dyDescent="0.3">
      <c r="A48" t="s">
        <v>191</v>
      </c>
      <c r="B48" t="s">
        <v>192</v>
      </c>
      <c r="C48" t="s">
        <v>108</v>
      </c>
      <c r="D48" t="s">
        <v>193</v>
      </c>
      <c r="E48" s="33"/>
      <c r="F48" s="34">
        <v>100</v>
      </c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100</v>
      </c>
      <c r="AA48" s="4"/>
      <c r="AB48" s="4">
        <f t="shared" si="3"/>
        <v>100</v>
      </c>
      <c r="AC48" s="4"/>
      <c r="AD48" s="4"/>
      <c r="AE48" s="34"/>
      <c r="AF48" s="33">
        <f t="shared" si="0"/>
        <v>2229.5099999999998</v>
      </c>
      <c r="AG48" s="34">
        <f t="shared" si="1"/>
        <v>14328.479999999998</v>
      </c>
    </row>
    <row r="49" spans="1:33" x14ac:dyDescent="0.3">
      <c r="B49" t="s">
        <v>194</v>
      </c>
      <c r="C49" t="s">
        <v>108</v>
      </c>
      <c r="D49" t="s">
        <v>195</v>
      </c>
      <c r="E49" s="33"/>
      <c r="F49" s="34">
        <v>36</v>
      </c>
      <c r="G49" s="4"/>
      <c r="H49" s="4"/>
      <c r="I49" s="4"/>
      <c r="J49" s="4"/>
      <c r="K49" s="4"/>
      <c r="L49" s="58">
        <f t="shared" si="2"/>
        <v>0</v>
      </c>
      <c r="M49" s="4"/>
      <c r="N49" s="4"/>
      <c r="O49" s="4"/>
      <c r="P49" s="4"/>
      <c r="Q49" s="4"/>
      <c r="R49" s="4"/>
      <c r="S49" s="4"/>
      <c r="T49" s="4">
        <v>36</v>
      </c>
      <c r="U49" s="4"/>
      <c r="V49" s="4"/>
      <c r="W49" s="4"/>
      <c r="X49" s="4"/>
      <c r="Y49" s="4"/>
      <c r="Z49" s="4"/>
      <c r="AA49" s="4"/>
      <c r="AB49" s="4">
        <f t="shared" si="3"/>
        <v>36</v>
      </c>
      <c r="AC49" s="4"/>
      <c r="AD49" s="4"/>
      <c r="AE49" s="34"/>
      <c r="AF49" s="33">
        <f t="shared" si="0"/>
        <v>2193.5099999999998</v>
      </c>
      <c r="AG49" s="34">
        <f t="shared" si="1"/>
        <v>14328.479999999998</v>
      </c>
    </row>
    <row r="50" spans="1:33" x14ac:dyDescent="0.3">
      <c r="A50" t="s">
        <v>196</v>
      </c>
      <c r="B50" t="s">
        <v>197</v>
      </c>
      <c r="C50" t="s">
        <v>108</v>
      </c>
      <c r="D50" t="s">
        <v>198</v>
      </c>
      <c r="E50" s="33"/>
      <c r="F50" s="34">
        <v>134.4</v>
      </c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>
        <v>134.4</v>
      </c>
      <c r="T50" s="4"/>
      <c r="U50" s="4"/>
      <c r="V50" s="4"/>
      <c r="W50" s="4"/>
      <c r="X50" s="4"/>
      <c r="Y50" s="4"/>
      <c r="Z50" s="4"/>
      <c r="AA50" s="4"/>
      <c r="AB50" s="4">
        <f t="shared" si="3"/>
        <v>134.4</v>
      </c>
      <c r="AC50" s="4"/>
      <c r="AD50" s="4"/>
      <c r="AE50" s="34">
        <v>22.4</v>
      </c>
      <c r="AF50" s="33">
        <f t="shared" si="0"/>
        <v>2059.1099999999997</v>
      </c>
      <c r="AG50" s="34">
        <f t="shared" si="1"/>
        <v>14328.479999999998</v>
      </c>
    </row>
    <row r="51" spans="1:33" x14ac:dyDescent="0.3">
      <c r="B51" t="s">
        <v>199</v>
      </c>
      <c r="C51" t="s">
        <v>108</v>
      </c>
      <c r="D51" t="s">
        <v>200</v>
      </c>
      <c r="E51" s="33"/>
      <c r="F51" s="34">
        <v>154.80000000000001</v>
      </c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>
        <v>154.80000000000001</v>
      </c>
      <c r="T51" s="4"/>
      <c r="U51" s="4"/>
      <c r="V51" s="4"/>
      <c r="W51" s="4"/>
      <c r="X51" s="4"/>
      <c r="Y51" s="4"/>
      <c r="Z51" s="4"/>
      <c r="AA51" s="4"/>
      <c r="AB51" s="4">
        <f t="shared" si="3"/>
        <v>154.80000000000001</v>
      </c>
      <c r="AC51" s="4"/>
      <c r="AD51" s="4"/>
      <c r="AE51" s="34">
        <v>25.8</v>
      </c>
      <c r="AF51" s="33">
        <f t="shared" si="0"/>
        <v>1904.3099999999997</v>
      </c>
      <c r="AG51" s="34">
        <f t="shared" si="1"/>
        <v>14328.479999999998</v>
      </c>
    </row>
    <row r="52" spans="1:33" x14ac:dyDescent="0.3">
      <c r="A52" t="s">
        <v>201</v>
      </c>
      <c r="B52" t="s">
        <v>136</v>
      </c>
      <c r="C52" t="s">
        <v>69</v>
      </c>
      <c r="E52" s="33">
        <v>17.649999999999999</v>
      </c>
      <c r="F52" s="34"/>
      <c r="G52" s="4"/>
      <c r="H52" s="4"/>
      <c r="I52" s="4"/>
      <c r="J52" s="4"/>
      <c r="K52" s="4">
        <v>17.649999999999999</v>
      </c>
      <c r="L52" s="58">
        <f t="shared" ref="L52:L79" si="4">SUM(G52:K52)</f>
        <v>17.649999999999999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33">
        <f t="shared" si="0"/>
        <v>1904.3099999999997</v>
      </c>
      <c r="AG52" s="34">
        <f t="shared" si="1"/>
        <v>14346.129999999997</v>
      </c>
    </row>
    <row r="53" spans="1:33" x14ac:dyDescent="0.3">
      <c r="B53" t="s">
        <v>121</v>
      </c>
      <c r="C53" t="s">
        <v>125</v>
      </c>
      <c r="D53" t="s">
        <v>202</v>
      </c>
      <c r="E53" s="33">
        <v>4000</v>
      </c>
      <c r="F53" s="34"/>
      <c r="G53" s="4">
        <v>4000</v>
      </c>
      <c r="H53" s="4"/>
      <c r="I53" s="4"/>
      <c r="J53" s="4"/>
      <c r="K53" s="4"/>
      <c r="L53" s="61">
        <f t="shared" si="4"/>
        <v>4000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4">
        <f t="shared" si="0"/>
        <v>5904.3099999999995</v>
      </c>
      <c r="AG53" s="73">
        <f t="shared" si="1"/>
        <v>14346.129999999997</v>
      </c>
    </row>
    <row r="54" spans="1:33" x14ac:dyDescent="0.3">
      <c r="A54" t="s">
        <v>207</v>
      </c>
      <c r="B54" t="s">
        <v>159</v>
      </c>
      <c r="C54" t="s">
        <v>108</v>
      </c>
      <c r="D54" t="s">
        <v>209</v>
      </c>
      <c r="E54" s="33"/>
      <c r="F54" s="34">
        <v>59.99</v>
      </c>
      <c r="G54" s="4"/>
      <c r="H54" s="4"/>
      <c r="I54" s="4"/>
      <c r="J54" s="4"/>
      <c r="K54" s="4"/>
      <c r="L54" s="61"/>
      <c r="M54" s="4"/>
      <c r="N54" s="4"/>
      <c r="O54" s="4"/>
      <c r="P54" s="4"/>
      <c r="Q54" s="4"/>
      <c r="R54" s="4"/>
      <c r="S54" s="4"/>
      <c r="T54" s="4"/>
      <c r="U54" s="4">
        <v>59.99</v>
      </c>
      <c r="V54" s="4"/>
      <c r="W54" s="4"/>
      <c r="X54" s="4"/>
      <c r="Y54" s="4"/>
      <c r="Z54" s="4"/>
      <c r="AA54" s="4"/>
      <c r="AB54" s="4">
        <f t="shared" si="3"/>
        <v>59.99</v>
      </c>
      <c r="AC54" s="4"/>
      <c r="AD54" s="4"/>
      <c r="AE54" s="34">
        <v>9</v>
      </c>
      <c r="AF54" s="33">
        <f t="shared" si="0"/>
        <v>5844.32</v>
      </c>
      <c r="AG54" s="34">
        <f t="shared" si="1"/>
        <v>14346.129999999997</v>
      </c>
    </row>
    <row r="55" spans="1:33" x14ac:dyDescent="0.3">
      <c r="A55" t="s">
        <v>208</v>
      </c>
      <c r="B55" t="s">
        <v>110</v>
      </c>
      <c r="C55" t="s">
        <v>108</v>
      </c>
      <c r="D55" t="s">
        <v>210</v>
      </c>
      <c r="E55" s="33"/>
      <c r="F55" s="34">
        <v>206.15</v>
      </c>
      <c r="G55" s="4"/>
      <c r="H55" s="4"/>
      <c r="I55" s="4"/>
      <c r="J55" s="4"/>
      <c r="K55" s="4"/>
      <c r="L55" s="61"/>
      <c r="M55" s="4">
        <v>193.15</v>
      </c>
      <c r="N55" s="4">
        <v>13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206.15</v>
      </c>
      <c r="AC55" s="4"/>
      <c r="AD55" s="4"/>
      <c r="AE55" s="34"/>
      <c r="AF55" s="33">
        <f t="shared" si="0"/>
        <v>5638.17</v>
      </c>
      <c r="AG55" s="34">
        <f t="shared" si="1"/>
        <v>14346.129999999997</v>
      </c>
    </row>
    <row r="56" spans="1:33" x14ac:dyDescent="0.3">
      <c r="B56" t="s">
        <v>154</v>
      </c>
      <c r="C56" t="s">
        <v>108</v>
      </c>
      <c r="D56" t="s">
        <v>211</v>
      </c>
      <c r="E56" s="33"/>
      <c r="F56" s="34">
        <v>0.6</v>
      </c>
      <c r="G56" s="4"/>
      <c r="H56" s="4"/>
      <c r="I56" s="4"/>
      <c r="J56" s="4"/>
      <c r="K56" s="4"/>
      <c r="L56" s="61"/>
      <c r="M56" s="4">
        <v>0.6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0.6</v>
      </c>
      <c r="AC56" s="4"/>
      <c r="AD56" s="4"/>
      <c r="AE56" s="34"/>
      <c r="AF56" s="33">
        <f t="shared" si="0"/>
        <v>5637.57</v>
      </c>
      <c r="AG56" s="34">
        <f t="shared" si="1"/>
        <v>14346.129999999997</v>
      </c>
    </row>
    <row r="57" spans="1:33" x14ac:dyDescent="0.3">
      <c r="A57" t="s">
        <v>204</v>
      </c>
      <c r="B57" t="s">
        <v>133</v>
      </c>
      <c r="C57" t="s">
        <v>108</v>
      </c>
      <c r="D57" t="s">
        <v>212</v>
      </c>
      <c r="E57" s="33"/>
      <c r="F57" s="34">
        <v>52.43</v>
      </c>
      <c r="G57" s="4"/>
      <c r="H57" s="4"/>
      <c r="I57" s="4"/>
      <c r="J57" s="4"/>
      <c r="K57" s="4"/>
      <c r="L57" s="58">
        <f t="shared" si="4"/>
        <v>0</v>
      </c>
      <c r="M57" s="4"/>
      <c r="N57" s="4"/>
      <c r="O57" s="4"/>
      <c r="P57" s="4">
        <v>52.43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52.43</v>
      </c>
      <c r="AC57" s="4"/>
      <c r="AD57" s="4"/>
      <c r="AE57" s="34"/>
      <c r="AF57" s="33">
        <f t="shared" si="0"/>
        <v>5585.1399999999994</v>
      </c>
      <c r="AG57" s="34">
        <f t="shared" si="1"/>
        <v>14346.129999999997</v>
      </c>
    </row>
    <row r="58" spans="1:33" x14ac:dyDescent="0.3">
      <c r="A58" t="s">
        <v>205</v>
      </c>
      <c r="B58" t="s">
        <v>168</v>
      </c>
      <c r="C58" t="s">
        <v>108</v>
      </c>
      <c r="D58" t="s">
        <v>213</v>
      </c>
      <c r="E58" s="33"/>
      <c r="F58" s="34">
        <v>21.87</v>
      </c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>
        <v>21.87</v>
      </c>
      <c r="W58" s="4"/>
      <c r="X58" s="4"/>
      <c r="Y58" s="4"/>
      <c r="Z58" s="4"/>
      <c r="AA58" s="4"/>
      <c r="AB58" s="4">
        <f t="shared" si="3"/>
        <v>21.87</v>
      </c>
      <c r="AC58" s="4"/>
      <c r="AD58" s="4"/>
      <c r="AE58" s="34">
        <v>1.04</v>
      </c>
      <c r="AF58" s="33">
        <f t="shared" si="0"/>
        <v>5563.2699999999995</v>
      </c>
      <c r="AG58" s="34">
        <f t="shared" si="1"/>
        <v>14346.129999999997</v>
      </c>
    </row>
    <row r="59" spans="1:33" x14ac:dyDescent="0.3">
      <c r="A59" t="s">
        <v>206</v>
      </c>
      <c r="B59" t="s">
        <v>136</v>
      </c>
      <c r="C59" t="s">
        <v>69</v>
      </c>
      <c r="E59" s="33">
        <v>17.079999999999998</v>
      </c>
      <c r="F59" s="34"/>
      <c r="G59" s="4"/>
      <c r="H59" s="4"/>
      <c r="I59" s="4"/>
      <c r="J59" s="4"/>
      <c r="K59" s="4">
        <v>17.079999999999998</v>
      </c>
      <c r="L59" s="58">
        <f t="shared" si="4"/>
        <v>17.079999999999998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33">
        <f t="shared" si="0"/>
        <v>5563.2699999999995</v>
      </c>
      <c r="AG59" s="34">
        <f t="shared" si="1"/>
        <v>14363.209999999997</v>
      </c>
    </row>
    <row r="60" spans="1:33" x14ac:dyDescent="0.3">
      <c r="A60" t="s">
        <v>214</v>
      </c>
      <c r="B60" t="s">
        <v>110</v>
      </c>
      <c r="C60" t="s">
        <v>108</v>
      </c>
      <c r="D60" t="s">
        <v>231</v>
      </c>
      <c r="E60" s="33"/>
      <c r="F60" s="34">
        <v>206.15</v>
      </c>
      <c r="G60" s="4"/>
      <c r="H60" s="4"/>
      <c r="I60" s="4"/>
      <c r="J60" s="4"/>
      <c r="K60" s="4"/>
      <c r="L60" s="58">
        <f t="shared" si="4"/>
        <v>0</v>
      </c>
      <c r="M60" s="4">
        <v>193.15</v>
      </c>
      <c r="N60" s="4">
        <v>13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206.15</v>
      </c>
      <c r="AC60" s="4"/>
      <c r="AD60" s="4"/>
      <c r="AE60" s="34"/>
      <c r="AF60" s="33">
        <f t="shared" si="0"/>
        <v>5357.12</v>
      </c>
      <c r="AG60" s="34">
        <f t="shared" si="1"/>
        <v>14363.209999999997</v>
      </c>
    </row>
    <row r="61" spans="1:33" x14ac:dyDescent="0.3">
      <c r="B61" t="s">
        <v>215</v>
      </c>
      <c r="C61" t="s">
        <v>108</v>
      </c>
      <c r="D61" t="s">
        <v>232</v>
      </c>
      <c r="E61" s="33"/>
      <c r="F61" s="34">
        <v>850</v>
      </c>
      <c r="G61" s="4"/>
      <c r="H61" s="4"/>
      <c r="I61" s="4"/>
      <c r="J61" s="4"/>
      <c r="K61" s="4"/>
      <c r="L61" s="58">
        <f t="shared" si="4"/>
        <v>0</v>
      </c>
      <c r="M61" s="4"/>
      <c r="N61" s="4"/>
      <c r="O61" s="4"/>
      <c r="P61" s="4"/>
      <c r="Q61" s="4"/>
      <c r="R61" s="4"/>
      <c r="S61" s="4">
        <v>850</v>
      </c>
      <c r="T61" s="4"/>
      <c r="U61" s="4"/>
      <c r="V61" s="4"/>
      <c r="W61" s="4"/>
      <c r="X61" s="4"/>
      <c r="Y61" s="4"/>
      <c r="Z61" s="4"/>
      <c r="AA61" s="4"/>
      <c r="AB61" s="4">
        <f t="shared" si="3"/>
        <v>850</v>
      </c>
      <c r="AC61" s="4"/>
      <c r="AD61" s="4"/>
      <c r="AE61" s="34"/>
      <c r="AF61" s="33">
        <f t="shared" si="0"/>
        <v>4507.12</v>
      </c>
      <c r="AG61" s="34">
        <f t="shared" si="1"/>
        <v>14363.209999999997</v>
      </c>
    </row>
    <row r="62" spans="1:33" x14ac:dyDescent="0.3">
      <c r="B62" t="s">
        <v>154</v>
      </c>
      <c r="C62" t="s">
        <v>108</v>
      </c>
      <c r="D62" t="s">
        <v>233</v>
      </c>
      <c r="E62" s="33"/>
      <c r="F62" s="34">
        <v>0.6</v>
      </c>
      <c r="G62" s="4"/>
      <c r="H62" s="4"/>
      <c r="I62" s="4"/>
      <c r="J62" s="4"/>
      <c r="K62" s="4"/>
      <c r="L62" s="58">
        <f t="shared" si="4"/>
        <v>0</v>
      </c>
      <c r="M62" s="4">
        <v>0.6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0.6</v>
      </c>
      <c r="AC62" s="4"/>
      <c r="AD62" s="4"/>
      <c r="AE62" s="34"/>
      <c r="AF62" s="33">
        <f t="shared" si="0"/>
        <v>4506.5199999999995</v>
      </c>
      <c r="AG62" s="34">
        <f t="shared" si="1"/>
        <v>14363.209999999997</v>
      </c>
    </row>
    <row r="63" spans="1:33" x14ac:dyDescent="0.3">
      <c r="A63" t="s">
        <v>216</v>
      </c>
      <c r="B63" t="s">
        <v>217</v>
      </c>
      <c r="C63" t="s">
        <v>218</v>
      </c>
      <c r="D63" t="s">
        <v>234</v>
      </c>
      <c r="E63" s="33"/>
      <c r="F63" s="34">
        <v>35</v>
      </c>
      <c r="G63" s="4"/>
      <c r="H63" s="4"/>
      <c r="I63" s="4"/>
      <c r="J63" s="4"/>
      <c r="K63" s="4"/>
      <c r="L63" s="58">
        <f t="shared" si="4"/>
        <v>0</v>
      </c>
      <c r="M63" s="4"/>
      <c r="N63" s="4"/>
      <c r="O63" s="4"/>
      <c r="P63" s="4"/>
      <c r="Q63" s="4"/>
      <c r="R63" s="4"/>
      <c r="S63" s="4"/>
      <c r="T63" s="4">
        <v>35</v>
      </c>
      <c r="U63" s="4"/>
      <c r="V63" s="4"/>
      <c r="W63" s="4"/>
      <c r="X63" s="4"/>
      <c r="Y63" s="4"/>
      <c r="Z63" s="4"/>
      <c r="AA63" s="4"/>
      <c r="AB63" s="4">
        <f t="shared" si="3"/>
        <v>35</v>
      </c>
      <c r="AC63" s="4"/>
      <c r="AD63" s="4"/>
      <c r="AE63" s="34"/>
      <c r="AF63" s="33">
        <f t="shared" si="0"/>
        <v>4471.5199999999995</v>
      </c>
      <c r="AG63" s="34">
        <f t="shared" si="1"/>
        <v>14363.209999999997</v>
      </c>
    </row>
    <row r="64" spans="1:33" x14ac:dyDescent="0.3">
      <c r="A64" t="s">
        <v>219</v>
      </c>
      <c r="B64" t="s">
        <v>159</v>
      </c>
      <c r="C64" t="s">
        <v>108</v>
      </c>
      <c r="D64" t="s">
        <v>235</v>
      </c>
      <c r="E64" s="33"/>
      <c r="F64" s="34">
        <v>34</v>
      </c>
      <c r="G64" s="4"/>
      <c r="H64" s="4"/>
      <c r="I64" s="4"/>
      <c r="J64" s="4"/>
      <c r="K64" s="4"/>
      <c r="L64" s="58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>
        <v>34</v>
      </c>
      <c r="V64" s="4"/>
      <c r="W64" s="4"/>
      <c r="X64" s="4"/>
      <c r="Y64" s="4"/>
      <c r="Z64" s="4"/>
      <c r="AA64" s="4"/>
      <c r="AB64" s="4">
        <f t="shared" si="3"/>
        <v>34</v>
      </c>
      <c r="AC64" s="4"/>
      <c r="AD64" s="4"/>
      <c r="AE64" s="34">
        <v>5.67</v>
      </c>
      <c r="AF64" s="33">
        <f t="shared" si="0"/>
        <v>4437.5199999999995</v>
      </c>
      <c r="AG64" s="34">
        <f t="shared" si="1"/>
        <v>14363.209999999997</v>
      </c>
    </row>
    <row r="65" spans="1:33" x14ac:dyDescent="0.3">
      <c r="B65" t="s">
        <v>159</v>
      </c>
      <c r="C65" t="s">
        <v>108</v>
      </c>
      <c r="D65" t="s">
        <v>236</v>
      </c>
      <c r="E65" s="30"/>
      <c r="F65" s="31">
        <v>45.6</v>
      </c>
      <c r="K65" s="4"/>
      <c r="L65" s="58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>
        <v>45.6</v>
      </c>
      <c r="V65" s="4"/>
      <c r="W65" s="4"/>
      <c r="X65" s="4"/>
      <c r="Y65" s="4"/>
      <c r="Z65" s="4"/>
      <c r="AA65" s="4"/>
      <c r="AB65" s="4">
        <f t="shared" si="3"/>
        <v>45.6</v>
      </c>
      <c r="AC65" s="4"/>
      <c r="AD65" s="4"/>
      <c r="AE65" s="34">
        <v>7.6</v>
      </c>
      <c r="AF65" s="33">
        <f t="shared" si="0"/>
        <v>4391.9199999999992</v>
      </c>
      <c r="AG65" s="34">
        <f t="shared" si="1"/>
        <v>14363.209999999997</v>
      </c>
    </row>
    <row r="66" spans="1:33" x14ac:dyDescent="0.3">
      <c r="B66" t="s">
        <v>220</v>
      </c>
      <c r="C66" t="s">
        <v>108</v>
      </c>
      <c r="D66" t="s">
        <v>237</v>
      </c>
      <c r="E66" s="30"/>
      <c r="F66" s="31">
        <v>62.99</v>
      </c>
      <c r="K66" s="4"/>
      <c r="L66" s="58">
        <f t="shared" si="4"/>
        <v>0</v>
      </c>
      <c r="M66" s="4"/>
      <c r="N66" s="4"/>
      <c r="O66" s="4"/>
      <c r="P66" s="4"/>
      <c r="Q66" s="4"/>
      <c r="R66" s="4"/>
      <c r="S66" s="4"/>
      <c r="T66" s="4">
        <v>62.99</v>
      </c>
      <c r="U66" s="4"/>
      <c r="V66" s="4"/>
      <c r="W66" s="4"/>
      <c r="X66" s="4"/>
      <c r="Y66" s="4"/>
      <c r="Z66" s="4"/>
      <c r="AA66" s="4"/>
      <c r="AB66" s="4">
        <f t="shared" si="3"/>
        <v>62.99</v>
      </c>
      <c r="AC66" s="4"/>
      <c r="AD66" s="4"/>
      <c r="AE66" s="34">
        <v>10.5</v>
      </c>
      <c r="AF66" s="33">
        <f t="shared" si="0"/>
        <v>4328.9299999999994</v>
      </c>
      <c r="AG66" s="34">
        <f t="shared" si="1"/>
        <v>14363.209999999997</v>
      </c>
    </row>
    <row r="67" spans="1:33" x14ac:dyDescent="0.3">
      <c r="A67" t="s">
        <v>221</v>
      </c>
      <c r="B67" t="s">
        <v>222</v>
      </c>
      <c r="C67" t="s">
        <v>108</v>
      </c>
      <c r="D67" t="s">
        <v>238</v>
      </c>
      <c r="E67" s="30"/>
      <c r="F67" s="34">
        <v>25</v>
      </c>
      <c r="K67" s="4"/>
      <c r="L67" s="58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>
        <v>25</v>
      </c>
      <c r="Y67" s="4"/>
      <c r="Z67" s="4"/>
      <c r="AA67" s="4"/>
      <c r="AB67" s="4">
        <f t="shared" si="3"/>
        <v>25</v>
      </c>
      <c r="AC67" s="4"/>
      <c r="AD67" s="4"/>
      <c r="AE67" s="34"/>
      <c r="AF67" s="33">
        <f t="shared" si="0"/>
        <v>4303.9299999999994</v>
      </c>
      <c r="AG67" s="34">
        <f t="shared" si="1"/>
        <v>14363.209999999997</v>
      </c>
    </row>
    <row r="68" spans="1:33" x14ac:dyDescent="0.3">
      <c r="B68" t="s">
        <v>136</v>
      </c>
      <c r="C68" t="s">
        <v>69</v>
      </c>
      <c r="E68" s="30">
        <v>15.41</v>
      </c>
      <c r="F68" s="34"/>
      <c r="K68" s="4">
        <v>15.41</v>
      </c>
      <c r="L68" s="58">
        <f t="shared" si="4"/>
        <v>15.41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33">
        <f t="shared" si="0"/>
        <v>4303.9299999999994</v>
      </c>
      <c r="AG68" s="34">
        <f t="shared" si="1"/>
        <v>14378.619999999997</v>
      </c>
    </row>
    <row r="69" spans="1:33" x14ac:dyDescent="0.3">
      <c r="A69" t="s">
        <v>226</v>
      </c>
      <c r="B69" t="s">
        <v>110</v>
      </c>
      <c r="C69" t="s">
        <v>108</v>
      </c>
      <c r="D69" t="s">
        <v>239</v>
      </c>
      <c r="E69" s="33"/>
      <c r="F69" s="34">
        <v>4.2</v>
      </c>
      <c r="K69" s="4"/>
      <c r="L69" s="58">
        <f t="shared" si="4"/>
        <v>0</v>
      </c>
      <c r="M69" s="4"/>
      <c r="N69" s="4"/>
      <c r="O69" s="4">
        <v>4.2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4.2</v>
      </c>
      <c r="AC69" s="4"/>
      <c r="AD69" s="4"/>
      <c r="AE69" s="34"/>
      <c r="AF69" s="33">
        <f t="shared" si="0"/>
        <v>4299.7299999999996</v>
      </c>
      <c r="AG69" s="34">
        <f t="shared" si="1"/>
        <v>14378.619999999997</v>
      </c>
    </row>
    <row r="70" spans="1:33" x14ac:dyDescent="0.3">
      <c r="A70" t="s">
        <v>227</v>
      </c>
      <c r="B70" t="s">
        <v>110</v>
      </c>
      <c r="C70" t="s">
        <v>108</v>
      </c>
      <c r="D70" t="s">
        <v>240</v>
      </c>
      <c r="E70" s="30"/>
      <c r="F70" s="31">
        <v>206.15</v>
      </c>
      <c r="K70" s="4"/>
      <c r="L70" s="58">
        <f t="shared" si="4"/>
        <v>0</v>
      </c>
      <c r="M70" s="4">
        <v>193.15</v>
      </c>
      <c r="N70" s="4">
        <v>13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206.15</v>
      </c>
      <c r="AC70" s="4"/>
      <c r="AD70" s="4"/>
      <c r="AE70" s="34"/>
      <c r="AF70" s="33">
        <f t="shared" si="0"/>
        <v>4093.5799999999995</v>
      </c>
      <c r="AG70" s="34">
        <f t="shared" si="1"/>
        <v>14378.619999999997</v>
      </c>
    </row>
    <row r="71" spans="1:33" x14ac:dyDescent="0.3">
      <c r="B71" t="s">
        <v>154</v>
      </c>
      <c r="C71" t="s">
        <v>108</v>
      </c>
      <c r="D71" t="s">
        <v>241</v>
      </c>
      <c r="E71" s="30"/>
      <c r="F71" s="34">
        <v>0.6</v>
      </c>
      <c r="K71" s="4"/>
      <c r="L71" s="58">
        <f t="shared" si="4"/>
        <v>0</v>
      </c>
      <c r="M71" s="4">
        <v>0.6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0.6</v>
      </c>
      <c r="AC71" s="4"/>
      <c r="AD71" s="4"/>
      <c r="AE71" s="34"/>
      <c r="AF71" s="33">
        <f t="shared" si="0"/>
        <v>4092.9799999999996</v>
      </c>
      <c r="AG71" s="34">
        <f t="shared" si="1"/>
        <v>14378.619999999997</v>
      </c>
    </row>
    <row r="72" spans="1:33" x14ac:dyDescent="0.3">
      <c r="A72" t="s">
        <v>229</v>
      </c>
      <c r="B72" t="s">
        <v>136</v>
      </c>
      <c r="C72" t="s">
        <v>69</v>
      </c>
      <c r="E72" s="30">
        <v>17.02</v>
      </c>
      <c r="F72" s="31"/>
      <c r="K72" s="4">
        <v>17.02</v>
      </c>
      <c r="L72" s="58">
        <f t="shared" si="4"/>
        <v>17.02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4">
        <f t="shared" ref="AF72" si="5">AF71+L72-AB72-K72</f>
        <v>4092.98</v>
      </c>
      <c r="AG72" s="73">
        <f t="shared" ref="AG72" si="6">AG71+K72</f>
        <v>14395.639999999998</v>
      </c>
    </row>
    <row r="73" spans="1:33" x14ac:dyDescent="0.3">
      <c r="E73" s="33"/>
      <c r="F73" s="34"/>
      <c r="G73" s="4"/>
      <c r="H73" s="4"/>
      <c r="I73" s="4"/>
      <c r="J73" s="4"/>
      <c r="K73" s="4"/>
      <c r="L73" s="58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72"/>
      <c r="AG73" s="71"/>
    </row>
    <row r="74" spans="1:33" x14ac:dyDescent="0.3">
      <c r="E74" s="33"/>
      <c r="F74" s="34"/>
      <c r="G74" s="4"/>
      <c r="H74" s="4"/>
      <c r="I74" s="4"/>
      <c r="J74" s="4"/>
      <c r="K74" s="4"/>
      <c r="L74" s="58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67"/>
      <c r="AG74" s="68"/>
    </row>
    <row r="75" spans="1:33" x14ac:dyDescent="0.3">
      <c r="E75" s="33"/>
      <c r="F75" s="34"/>
      <c r="G75" s="4"/>
      <c r="H75" s="4"/>
      <c r="I75" s="4"/>
      <c r="J75" s="4"/>
      <c r="K75" s="4"/>
      <c r="L75" s="58">
        <f t="shared" si="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72"/>
      <c r="AG75" s="71"/>
    </row>
    <row r="76" spans="1:33" x14ac:dyDescent="0.3">
      <c r="E76" s="33"/>
      <c r="F76" s="34"/>
      <c r="G76" s="4"/>
      <c r="H76" s="4"/>
      <c r="I76" s="4"/>
      <c r="J76" s="4"/>
      <c r="K76" s="4"/>
      <c r="L76" s="58">
        <f t="shared" si="4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72"/>
      <c r="AG76" s="71"/>
    </row>
    <row r="77" spans="1:33" x14ac:dyDescent="0.3">
      <c r="E77" s="33"/>
      <c r="F77" s="34"/>
      <c r="G77" s="4"/>
      <c r="H77" s="4"/>
      <c r="I77" s="4"/>
      <c r="J77" s="4"/>
      <c r="K77" s="4"/>
      <c r="L77" s="58">
        <f t="shared" si="4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f t="shared" si="3"/>
        <v>0</v>
      </c>
      <c r="AC77" s="4"/>
      <c r="AD77" s="4"/>
      <c r="AE77" s="34"/>
      <c r="AF77" s="72"/>
      <c r="AG77" s="71"/>
    </row>
    <row r="78" spans="1:33" x14ac:dyDescent="0.3">
      <c r="E78" s="33"/>
      <c r="F78" s="34"/>
      <c r="G78" s="4"/>
      <c r="H78" s="4"/>
      <c r="I78" s="4"/>
      <c r="J78" s="4"/>
      <c r="K78" s="4"/>
      <c r="L78" s="58">
        <f t="shared" si="4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</v>
      </c>
      <c r="AC78" s="4"/>
      <c r="AD78" s="4"/>
      <c r="AE78" s="34"/>
      <c r="AF78" s="72"/>
      <c r="AG78" s="71"/>
    </row>
    <row r="79" spans="1:33" x14ac:dyDescent="0.3">
      <c r="E79" s="33"/>
      <c r="F79" s="34"/>
      <c r="G79" s="4"/>
      <c r="H79" s="4"/>
      <c r="I79" s="4"/>
      <c r="J79" s="4"/>
      <c r="K79" s="4"/>
      <c r="L79" s="58">
        <f t="shared" si="4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f t="shared" si="3"/>
        <v>0</v>
      </c>
      <c r="AC79" s="4"/>
      <c r="AD79" s="4"/>
      <c r="AE79" s="34"/>
      <c r="AF79" s="33"/>
      <c r="AG79" s="34"/>
    </row>
    <row r="80" spans="1:33" x14ac:dyDescent="0.3">
      <c r="E80" s="33"/>
      <c r="F80" s="34"/>
      <c r="G80" s="4"/>
      <c r="H80" s="4"/>
      <c r="I80" s="4"/>
      <c r="J80" s="4"/>
      <c r="K80" s="34"/>
      <c r="L80" s="58">
        <f t="shared" ref="L80:L88" si="7">SUM(G80:K80)</f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f t="shared" si="3"/>
        <v>0</v>
      </c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8">
        <f t="shared" si="7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>
        <f t="shared" si="3"/>
        <v>0</v>
      </c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8">
        <f t="shared" si="7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69"/>
      <c r="AG82" s="70"/>
    </row>
    <row r="83" spans="5:33" x14ac:dyDescent="0.3">
      <c r="E83" s="33"/>
      <c r="F83" s="34"/>
      <c r="G83" s="4"/>
      <c r="H83" s="4"/>
      <c r="I83" s="4"/>
      <c r="J83" s="4"/>
      <c r="K83" s="34"/>
      <c r="L83" s="58">
        <f t="shared" si="7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8">
        <f t="shared" si="7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8">
        <f t="shared" si="7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8">
        <f t="shared" si="7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8">
        <f t="shared" si="7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8">
        <f t="shared" si="7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8">
        <f t="shared" ref="L89:L101" si="8">SUM(G89:K89)</f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8">
        <f t="shared" si="8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58">
        <f t="shared" si="8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58">
        <f t="shared" si="8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34"/>
      <c r="L93" s="58">
        <f t="shared" si="8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67"/>
      <c r="AG93" s="68"/>
    </row>
    <row r="94" spans="5:33" x14ac:dyDescent="0.3">
      <c r="E94" s="33"/>
      <c r="F94" s="34"/>
      <c r="G94" s="4"/>
      <c r="H94" s="4"/>
      <c r="I94" s="4"/>
      <c r="J94" s="4"/>
      <c r="K94" s="34"/>
      <c r="L94" s="58">
        <f t="shared" si="8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34"/>
      <c r="L95" s="58">
        <f t="shared" si="8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34"/>
      <c r="L96" s="58">
        <f t="shared" si="8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34"/>
      <c r="L97" s="61">
        <f t="shared" si="8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61">
        <f t="shared" si="8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34"/>
      <c r="G99" s="4"/>
      <c r="H99" s="4"/>
      <c r="I99" s="4"/>
      <c r="J99" s="4"/>
      <c r="K99" s="4"/>
      <c r="L99" s="61">
        <f t="shared" si="8"/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33"/>
      <c r="AG99" s="34"/>
    </row>
    <row r="100" spans="3:33" x14ac:dyDescent="0.3">
      <c r="E100" s="33"/>
      <c r="F100" s="34"/>
      <c r="G100" s="4"/>
      <c r="H100" s="4"/>
      <c r="I100" s="4"/>
      <c r="J100" s="4"/>
      <c r="K100" s="4"/>
      <c r="L100" s="61">
        <f t="shared" si="8"/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4"/>
      <c r="AF100" s="33"/>
      <c r="AG100" s="34"/>
    </row>
    <row r="101" spans="3:33" x14ac:dyDescent="0.3">
      <c r="E101" s="33"/>
      <c r="F101" s="34"/>
      <c r="G101" s="4"/>
      <c r="H101" s="4"/>
      <c r="I101" s="4"/>
      <c r="J101" s="4"/>
      <c r="K101" s="4"/>
      <c r="L101" s="61">
        <f t="shared" si="8"/>
        <v>0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4"/>
      <c r="AF101" s="33"/>
      <c r="AG101" s="34"/>
    </row>
    <row r="102" spans="3:33" x14ac:dyDescent="0.3">
      <c r="E102" s="33"/>
      <c r="F102" s="34"/>
      <c r="G102" s="4"/>
      <c r="H102" s="4"/>
      <c r="I102" s="4"/>
      <c r="J102" s="4"/>
      <c r="K102" s="4"/>
      <c r="L102" s="58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4"/>
      <c r="AF102" s="33"/>
      <c r="AG102" s="34"/>
    </row>
    <row r="103" spans="3:33" x14ac:dyDescent="0.3">
      <c r="E103" s="33"/>
      <c r="F103" s="34"/>
      <c r="G103" s="4"/>
      <c r="H103" s="4"/>
      <c r="I103" s="4"/>
      <c r="J103" s="4"/>
      <c r="K103" s="4"/>
      <c r="L103" s="58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34"/>
      <c r="AF103" s="33"/>
      <c r="AG103" s="34"/>
    </row>
    <row r="104" spans="3:33" x14ac:dyDescent="0.3">
      <c r="E104" s="33"/>
      <c r="F104" s="62"/>
      <c r="G104" s="4"/>
      <c r="H104" s="4"/>
      <c r="I104" s="4"/>
      <c r="J104" s="4"/>
      <c r="K104" s="4"/>
      <c r="L104" s="58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34"/>
      <c r="AF104" s="65"/>
      <c r="AG104" s="66"/>
    </row>
    <row r="105" spans="3:33" x14ac:dyDescent="0.3">
      <c r="C105" s="3" t="s">
        <v>8</v>
      </c>
      <c r="E105" s="32">
        <f t="shared" ref="E105:AA105" si="9">SUM(E6:E104)</f>
        <v>9487.3000000000011</v>
      </c>
      <c r="F105" s="32">
        <f t="shared" si="9"/>
        <v>7008.06</v>
      </c>
      <c r="G105" s="32">
        <f t="shared" si="9"/>
        <v>8000</v>
      </c>
      <c r="H105" s="32">
        <f t="shared" si="9"/>
        <v>874.39</v>
      </c>
      <c r="I105" s="32">
        <f t="shared" si="9"/>
        <v>54</v>
      </c>
      <c r="J105" s="32">
        <f t="shared" si="9"/>
        <v>404.15</v>
      </c>
      <c r="K105" s="32">
        <f t="shared" si="9"/>
        <v>154.76000000000002</v>
      </c>
      <c r="L105" s="32">
        <f>SUM(L6:L104)-54</f>
        <v>9433.3000000000011</v>
      </c>
      <c r="M105" s="32">
        <f t="shared" si="9"/>
        <v>1743.75</v>
      </c>
      <c r="N105" s="32">
        <f t="shared" si="9"/>
        <v>117</v>
      </c>
      <c r="O105" s="32">
        <f t="shared" si="9"/>
        <v>19.38</v>
      </c>
      <c r="P105" s="32">
        <f t="shared" si="9"/>
        <v>228.73000000000002</v>
      </c>
      <c r="Q105" s="32">
        <f t="shared" si="9"/>
        <v>455</v>
      </c>
      <c r="R105" s="32">
        <f t="shared" si="9"/>
        <v>0</v>
      </c>
      <c r="S105" s="32">
        <f t="shared" si="9"/>
        <v>1627.8</v>
      </c>
      <c r="T105" s="32">
        <f t="shared" si="9"/>
        <v>454.11</v>
      </c>
      <c r="U105" s="32">
        <f t="shared" si="9"/>
        <v>1646.38</v>
      </c>
      <c r="V105" s="32">
        <f t="shared" si="9"/>
        <v>67.240000000000009</v>
      </c>
      <c r="W105" s="32">
        <f t="shared" si="9"/>
        <v>291.67</v>
      </c>
      <c r="X105" s="32">
        <f t="shared" si="9"/>
        <v>25</v>
      </c>
      <c r="Y105" s="32">
        <f t="shared" si="9"/>
        <v>0</v>
      </c>
      <c r="Z105" s="32">
        <f t="shared" si="9"/>
        <v>200</v>
      </c>
      <c r="AA105" s="32">
        <f t="shared" si="9"/>
        <v>132</v>
      </c>
      <c r="AB105" s="32">
        <f>SUM(AB6:AB104)</f>
        <v>7008.06</v>
      </c>
      <c r="AC105" s="32">
        <f>SUM(AC6:AC104)</f>
        <v>0</v>
      </c>
      <c r="AD105" s="32">
        <f>SUM(AD6:AD104)</f>
        <v>1900</v>
      </c>
      <c r="AE105" s="60">
        <f>SUM(AE6:AE104)</f>
        <v>498.35000000000008</v>
      </c>
      <c r="AF105" s="4"/>
      <c r="AG105" s="31"/>
    </row>
    <row r="106" spans="3:33" x14ac:dyDescent="0.3">
      <c r="E106" s="30"/>
      <c r="F106" s="31"/>
      <c r="AE106" s="31"/>
      <c r="AG106" s="31"/>
    </row>
    <row r="107" spans="3:33" ht="15" thickBot="1" x14ac:dyDescent="0.35">
      <c r="C107" s="3" t="s">
        <v>128</v>
      </c>
      <c r="E107" s="57" t="s">
        <v>87</v>
      </c>
      <c r="F107" s="57" t="s">
        <v>87</v>
      </c>
      <c r="G107" s="4">
        <f>Budget!H38</f>
        <v>0</v>
      </c>
      <c r="H107" s="57" t="s">
        <v>87</v>
      </c>
      <c r="I107" s="64"/>
      <c r="J107" s="4">
        <f>Budget!H29</f>
        <v>0</v>
      </c>
      <c r="K107" s="48" t="s">
        <v>87</v>
      </c>
      <c r="L107" s="48" t="s">
        <v>87</v>
      </c>
      <c r="M107" s="4">
        <f>Budget!H7</f>
        <v>2325</v>
      </c>
      <c r="N107" s="4">
        <f>Budget!H9</f>
        <v>156</v>
      </c>
      <c r="O107" s="4">
        <f>Budget!H8</f>
        <v>100</v>
      </c>
      <c r="P107" s="4">
        <f>Budget!H22</f>
        <v>150</v>
      </c>
      <c r="Q107" s="4">
        <f>Budget!H11+Budget!H18</f>
        <v>800</v>
      </c>
      <c r="R107" s="4">
        <f>Budget!H13</f>
        <v>450</v>
      </c>
      <c r="S107" s="4">
        <f>Budget!H19</f>
        <v>1000</v>
      </c>
      <c r="T107" s="4">
        <f>Budget!H14+Budget!H15+Budget!H16</f>
        <v>421</v>
      </c>
      <c r="U107" s="4">
        <f>Budget!H21</f>
        <v>1000</v>
      </c>
      <c r="V107" s="4">
        <f>Budget!H24</f>
        <v>200</v>
      </c>
      <c r="W107" s="4">
        <f>Budget!H12</f>
        <v>1000</v>
      </c>
      <c r="X107" s="4">
        <f>Budget!H20</f>
        <v>300</v>
      </c>
      <c r="Y107" s="4">
        <f>Budget!H23</f>
        <v>1000</v>
      </c>
      <c r="Z107" s="4">
        <f>Budget!H17</f>
        <v>300</v>
      </c>
      <c r="AA107" s="4">
        <f>Budget!H10</f>
        <v>500</v>
      </c>
      <c r="AB107" s="48" t="s">
        <v>87</v>
      </c>
      <c r="AC107" s="48"/>
      <c r="AD107" s="48" t="s">
        <v>87</v>
      </c>
      <c r="AE107" s="49" t="s">
        <v>87</v>
      </c>
      <c r="AG107" s="31"/>
    </row>
    <row r="108" spans="3:33" ht="15" thickTop="1" x14ac:dyDescent="0.3">
      <c r="E108" s="30"/>
      <c r="F108" s="31"/>
      <c r="K108" s="50"/>
      <c r="L108" s="50"/>
      <c r="AB108" s="50"/>
      <c r="AC108" s="50"/>
      <c r="AD108" s="50"/>
      <c r="AE108" s="51"/>
      <c r="AG108" s="31"/>
    </row>
    <row r="109" spans="3:33" ht="15" thickBot="1" x14ac:dyDescent="0.35">
      <c r="C109" s="3" t="s">
        <v>34</v>
      </c>
      <c r="E109" s="57" t="s">
        <v>87</v>
      </c>
      <c r="F109" s="57" t="s">
        <v>87</v>
      </c>
      <c r="G109" s="36">
        <f t="shared" ref="G109:J109" si="10">G105-G107</f>
        <v>8000</v>
      </c>
      <c r="H109" s="57"/>
      <c r="I109" s="57"/>
      <c r="J109" s="36">
        <f t="shared" si="10"/>
        <v>404.15</v>
      </c>
      <c r="K109" s="52"/>
      <c r="L109" s="52"/>
      <c r="M109" s="56">
        <f>M107-M105</f>
        <v>581.25</v>
      </c>
      <c r="N109" s="56">
        <f>N107-N105</f>
        <v>39</v>
      </c>
      <c r="O109" s="56">
        <f t="shared" ref="O109:AA109" si="11">O107-O105</f>
        <v>80.62</v>
      </c>
      <c r="P109" s="56">
        <f t="shared" si="11"/>
        <v>-78.730000000000018</v>
      </c>
      <c r="Q109" s="56">
        <f t="shared" si="11"/>
        <v>345</v>
      </c>
      <c r="R109" s="56">
        <f t="shared" si="11"/>
        <v>450</v>
      </c>
      <c r="S109" s="56">
        <f t="shared" si="11"/>
        <v>-627.79999999999995</v>
      </c>
      <c r="T109" s="56">
        <f t="shared" si="11"/>
        <v>-33.110000000000014</v>
      </c>
      <c r="U109" s="56">
        <f t="shared" si="11"/>
        <v>-646.38000000000011</v>
      </c>
      <c r="V109" s="56"/>
      <c r="W109" s="56">
        <f t="shared" si="11"/>
        <v>708.32999999999993</v>
      </c>
      <c r="X109" s="56">
        <f t="shared" si="11"/>
        <v>275</v>
      </c>
      <c r="Y109" s="56">
        <f t="shared" si="11"/>
        <v>1000</v>
      </c>
      <c r="Z109" s="56">
        <f t="shared" si="11"/>
        <v>100</v>
      </c>
      <c r="AA109" s="56">
        <f t="shared" si="11"/>
        <v>368</v>
      </c>
      <c r="AB109" s="52"/>
      <c r="AC109" s="52"/>
      <c r="AD109" s="52"/>
      <c r="AE109" s="52"/>
      <c r="AF109" s="46"/>
      <c r="AG109" s="47"/>
    </row>
    <row r="110" spans="3:33" ht="15" thickTop="1" x14ac:dyDescent="0.3"/>
    <row r="112" spans="3:33" x14ac:dyDescent="0.3">
      <c r="C112" s="3" t="s">
        <v>57</v>
      </c>
      <c r="E112" s="4">
        <f>E105-SUM(G105:K105)</f>
        <v>0</v>
      </c>
    </row>
    <row r="113" spans="3:5" x14ac:dyDescent="0.3">
      <c r="C113" s="3" t="s">
        <v>56</v>
      </c>
      <c r="E113" s="4">
        <f>F105-SUM(M105:AA105)</f>
        <v>0</v>
      </c>
    </row>
  </sheetData>
  <pageMargins left="0.7" right="0.7" top="0.75" bottom="0.75" header="0.3" footer="0.3"/>
  <pageSetup paperSize="9" scale="4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I25" sqref="I25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101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99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100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102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E13" sqref="E13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124</v>
      </c>
      <c r="D5" s="4">
        <v>18.440000000000001</v>
      </c>
      <c r="F5" s="4">
        <f t="shared" ref="F5:F13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175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178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A9" s="39" t="s">
        <v>203</v>
      </c>
      <c r="C9" s="41"/>
      <c r="D9" s="42">
        <v>17.059999999999999</v>
      </c>
      <c r="E9" s="42"/>
      <c r="F9" s="4">
        <f t="shared" si="0"/>
        <v>17.059999999999999</v>
      </c>
    </row>
    <row r="10" spans="1:7" x14ac:dyDescent="0.3">
      <c r="A10" s="39" t="s">
        <v>201</v>
      </c>
      <c r="C10" s="41"/>
      <c r="D10" s="42">
        <v>17.649999999999999</v>
      </c>
      <c r="E10" s="42"/>
      <c r="F10" s="4">
        <f t="shared" si="0"/>
        <v>17.649999999999999</v>
      </c>
    </row>
    <row r="11" spans="1:7" x14ac:dyDescent="0.3">
      <c r="A11" s="39" t="s">
        <v>206</v>
      </c>
      <c r="C11" s="41"/>
      <c r="D11" s="42">
        <v>17.079999999999998</v>
      </c>
      <c r="E11" s="42"/>
      <c r="F11" s="4">
        <f t="shared" si="0"/>
        <v>17.079999999999998</v>
      </c>
    </row>
    <row r="12" spans="1:7" x14ac:dyDescent="0.3">
      <c r="A12" s="39" t="s">
        <v>228</v>
      </c>
      <c r="C12" s="41"/>
      <c r="D12" s="42">
        <v>15.41</v>
      </c>
      <c r="E12" s="42"/>
      <c r="F12" s="4">
        <f t="shared" si="0"/>
        <v>15.41</v>
      </c>
    </row>
    <row r="13" spans="1:7" x14ac:dyDescent="0.3">
      <c r="A13" s="39" t="s">
        <v>229</v>
      </c>
      <c r="C13" s="41"/>
      <c r="D13" s="42">
        <v>17.02</v>
      </c>
      <c r="E13" s="42"/>
      <c r="F13" s="4">
        <f t="shared" si="0"/>
        <v>17.02</v>
      </c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154.76000000000002</v>
      </c>
      <c r="E19" s="18">
        <f>SUM(E5:E18)</f>
        <v>0</v>
      </c>
      <c r="F19" s="18">
        <f>SUM(F5:F18)</f>
        <v>154.76000000000002</v>
      </c>
      <c r="G19" s="18">
        <f>G4+D19+E11</f>
        <v>14395.64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2024-09-05T12:48:18Z</cp:lastPrinted>
  <dcterms:created xsi:type="dcterms:W3CDTF">2011-06-26T08:01:14Z</dcterms:created>
  <dcterms:modified xsi:type="dcterms:W3CDTF">2025-01-06T15:06:11Z</dcterms:modified>
  <cp:category/>
  <cp:contentStatus/>
</cp:coreProperties>
</file>