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8_{475CFF08-2477-40D2-8559-DE1603700EA5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9" l="1"/>
  <c r="F8" i="16"/>
  <c r="AF39" i="15"/>
  <c r="AG38" i="15"/>
  <c r="AG39" i="15"/>
  <c r="AF38" i="15"/>
  <c r="AA102" i="15" l="1"/>
  <c r="AG31" i="15"/>
  <c r="AF31" i="15"/>
  <c r="AF32" i="15"/>
  <c r="AB31" i="15"/>
  <c r="AB32" i="15"/>
  <c r="F7" i="16"/>
  <c r="L32" i="15"/>
  <c r="C14" i="9"/>
  <c r="AB18" i="15"/>
  <c r="L18" i="15"/>
  <c r="Z104" i="15"/>
  <c r="AA104" i="15"/>
  <c r="C11" i="9"/>
  <c r="B11" i="9"/>
  <c r="L11" i="15"/>
  <c r="AB11" i="15"/>
  <c r="AB19" i="15"/>
  <c r="V104" i="15"/>
  <c r="N104" i="15"/>
  <c r="N102" i="15"/>
  <c r="B17" i="3" s="1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6" i="15"/>
  <c r="AB71" i="15"/>
  <c r="L71" i="15"/>
  <c r="AB69" i="15" l="1"/>
  <c r="AB67" i="15" l="1"/>
  <c r="L49" i="15" l="1"/>
  <c r="AB56" i="15" l="1"/>
  <c r="L54" i="15" l="1"/>
  <c r="L55" i="15"/>
  <c r="AB49" i="15"/>
  <c r="L33" i="15" l="1"/>
  <c r="L38" i="15"/>
  <c r="AB39" i="15" l="1"/>
  <c r="AB38" i="15"/>
  <c r="AB23" i="15"/>
  <c r="AB37" i="15"/>
  <c r="AB33" i="15"/>
  <c r="AF33" i="15" s="1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6" i="15"/>
  <c r="AB77" i="15"/>
  <c r="AB78" i="15"/>
  <c r="L70" i="15"/>
  <c r="L72" i="15"/>
  <c r="L73" i="15"/>
  <c r="L74" i="15"/>
  <c r="L75" i="15"/>
  <c r="L76" i="15"/>
  <c r="AB64" i="15"/>
  <c r="AB65" i="15"/>
  <c r="AB66" i="15"/>
  <c r="AB68" i="15"/>
  <c r="AB70" i="15"/>
  <c r="AB72" i="15"/>
  <c r="AB73" i="15"/>
  <c r="AB74" i="15"/>
  <c r="AB75" i="15"/>
  <c r="L65" i="15"/>
  <c r="L66" i="15"/>
  <c r="L68" i="15"/>
  <c r="L61" i="15"/>
  <c r="L62" i="15"/>
  <c r="L63" i="15"/>
  <c r="L64" i="15"/>
  <c r="AB60" i="15"/>
  <c r="AB61" i="15"/>
  <c r="AB62" i="15"/>
  <c r="AB63" i="15"/>
  <c r="AB53" i="15"/>
  <c r="AB54" i="15"/>
  <c r="AB55" i="15"/>
  <c r="AB57" i="15"/>
  <c r="AB58" i="15"/>
  <c r="AB59" i="15"/>
  <c r="AB50" i="15"/>
  <c r="AB51" i="15"/>
  <c r="AB52" i="15"/>
  <c r="AB48" i="15"/>
  <c r="AG12" i="15" l="1"/>
  <c r="AG11" i="15"/>
  <c r="AB45" i="15"/>
  <c r="AB46" i="15"/>
  <c r="L44" i="15"/>
  <c r="L45" i="15"/>
  <c r="L46" i="15"/>
  <c r="L47" i="15"/>
  <c r="AB43" i="15"/>
  <c r="AB44" i="15"/>
  <c r="AB47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AG32" i="15" s="1"/>
  <c r="AG33" i="15" s="1"/>
  <c r="AG34" i="15" s="1"/>
  <c r="AG35" i="15" s="1"/>
  <c r="AG36" i="15" s="1"/>
  <c r="AG37" i="15" s="1"/>
  <c r="L28" i="15"/>
  <c r="L29" i="15"/>
  <c r="AB30" i="15"/>
  <c r="AB34" i="15"/>
  <c r="AF34" i="15" s="1"/>
  <c r="AF35" i="15" s="1"/>
  <c r="AF36" i="15" s="1"/>
  <c r="AF37" i="15" s="1"/>
  <c r="AB35" i="15"/>
  <c r="AB36" i="15"/>
  <c r="AB24" i="15"/>
  <c r="AB25" i="15"/>
  <c r="AB27" i="15"/>
  <c r="AB28" i="15"/>
  <c r="AB29" i="15"/>
  <c r="AB15" i="15" l="1"/>
  <c r="AB16" i="15"/>
  <c r="AB17" i="15"/>
  <c r="AB20" i="15"/>
  <c r="AB21" i="15"/>
  <c r="AB22" i="15"/>
  <c r="AB7" i="15"/>
  <c r="L8" i="15"/>
  <c r="L9" i="15"/>
  <c r="L10" i="15"/>
  <c r="L12" i="15"/>
  <c r="L14" i="15"/>
  <c r="L89" i="15" l="1"/>
  <c r="L79" i="15"/>
  <c r="L80" i="15"/>
  <c r="L81" i="15" l="1"/>
  <c r="L82" i="15"/>
  <c r="L83" i="15"/>
  <c r="L84" i="15"/>
  <c r="L85" i="15"/>
  <c r="L51" i="15" l="1"/>
  <c r="L52" i="15"/>
  <c r="L48" i="15"/>
  <c r="L50" i="15"/>
  <c r="V102" i="15"/>
  <c r="B29" i="3" s="1"/>
  <c r="L21" i="15"/>
  <c r="L22" i="15"/>
  <c r="F29" i="3" l="1"/>
  <c r="AB13" i="15"/>
  <c r="AC102" i="15" l="1"/>
  <c r="L88" i="15"/>
  <c r="L78" i="15"/>
  <c r="H102" i="15" l="1"/>
  <c r="AD102" i="15"/>
  <c r="AE102" i="15"/>
  <c r="I102" i="15"/>
  <c r="L53" i="15" l="1"/>
  <c r="L41" i="15" l="1"/>
  <c r="L42" i="15"/>
  <c r="L30" i="15" l="1"/>
  <c r="L36" i="15"/>
  <c r="L37" i="15"/>
  <c r="L95" i="15" l="1"/>
  <c r="L96" i="15"/>
  <c r="L97" i="15"/>
  <c r="L98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102" i="15" l="1"/>
  <c r="P102" i="15"/>
  <c r="Q102" i="15"/>
  <c r="R102" i="15"/>
  <c r="S102" i="15"/>
  <c r="T102" i="15"/>
  <c r="U102" i="15"/>
  <c r="W102" i="15"/>
  <c r="X102" i="15"/>
  <c r="Y102" i="15"/>
  <c r="B28" i="3" s="1"/>
  <c r="F28" i="3" s="1"/>
  <c r="Z102" i="15"/>
  <c r="M102" i="15"/>
  <c r="J102" i="15"/>
  <c r="K102" i="15"/>
  <c r="B31" i="9" s="1"/>
  <c r="G102" i="15"/>
  <c r="F102" i="15"/>
  <c r="E102" i="15"/>
  <c r="B23" i="9" l="1"/>
  <c r="B22" i="9"/>
  <c r="C24" i="9" l="1"/>
  <c r="C16" i="9"/>
  <c r="L94" i="15" l="1"/>
  <c r="B8" i="3" l="1"/>
  <c r="B34" i="3"/>
  <c r="B16" i="3"/>
  <c r="L90" i="15" l="1"/>
  <c r="L91" i="15"/>
  <c r="L92" i="15"/>
  <c r="L93" i="15"/>
  <c r="B22" i="3" l="1"/>
  <c r="B26" i="3"/>
  <c r="F26" i="3" s="1"/>
  <c r="B27" i="3"/>
  <c r="F27" i="3" s="1"/>
  <c r="L77" i="15" l="1"/>
  <c r="L86" i="15"/>
  <c r="L87" i="15"/>
  <c r="L15" i="15" l="1"/>
  <c r="L16" i="15"/>
  <c r="L17" i="15"/>
  <c r="L20" i="15"/>
  <c r="L40" i="15"/>
  <c r="L57" i="15"/>
  <c r="L58" i="15"/>
  <c r="L59" i="15"/>
  <c r="L60" i="15"/>
  <c r="P104" i="15" l="1"/>
  <c r="Y104" i="15" l="1"/>
  <c r="Y106" i="15" s="1"/>
  <c r="Z106" i="15"/>
  <c r="T104" i="15"/>
  <c r="W104" i="15"/>
  <c r="Q104" i="15"/>
  <c r="Q106" i="15" s="1"/>
  <c r="S104" i="15"/>
  <c r="X104" i="15"/>
  <c r="X106" i="15" s="1"/>
  <c r="R104" i="15"/>
  <c r="R106" i="15" s="1"/>
  <c r="L6" i="15" l="1"/>
  <c r="AB8" i="15"/>
  <c r="AB9" i="15"/>
  <c r="S106" i="15"/>
  <c r="T106" i="15"/>
  <c r="B20" i="3"/>
  <c r="W106" i="15"/>
  <c r="AB6" i="15"/>
  <c r="L102" i="15" l="1"/>
  <c r="AF6" i="15"/>
  <c r="AF7" i="15" s="1"/>
  <c r="AF8" i="15" s="1"/>
  <c r="AF9" i="15" s="1"/>
  <c r="AF10" i="15" s="1"/>
  <c r="AB102" i="15"/>
  <c r="U104" i="15"/>
  <c r="U106" i="15" s="1"/>
  <c r="D23" i="3"/>
  <c r="B23" i="3"/>
  <c r="B28" i="9"/>
  <c r="E19" i="16"/>
  <c r="D19" i="16"/>
  <c r="G19" i="16" s="1"/>
  <c r="C19" i="16"/>
  <c r="H31" i="13"/>
  <c r="C35" i="9" l="1"/>
  <c r="AF11" i="15"/>
  <c r="AF12" i="15" s="1"/>
  <c r="AF13" i="15" s="1"/>
  <c r="AF14" i="15" s="1"/>
  <c r="H34" i="13"/>
  <c r="F23" i="3"/>
  <c r="AF15" i="15" l="1"/>
  <c r="AF16" i="15" s="1"/>
  <c r="AF17" i="15" s="1"/>
  <c r="AF18" i="15" s="1"/>
  <c r="J104" i="15"/>
  <c r="P106" i="15"/>
  <c r="O104" i="15"/>
  <c r="O106" i="15" s="1"/>
  <c r="M104" i="15"/>
  <c r="G104" i="15"/>
  <c r="B19" i="3"/>
  <c r="AF19" i="15" l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D20" i="3"/>
  <c r="F20" i="3" s="1"/>
  <c r="AA106" i="15"/>
  <c r="J106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0" i="15" l="1"/>
  <c r="B15" i="3"/>
  <c r="B30" i="3" s="1"/>
  <c r="M106" i="15"/>
  <c r="D15" i="3"/>
  <c r="F30" i="3" l="1"/>
  <c r="F15" i="3"/>
  <c r="B39" i="3"/>
  <c r="B7" i="3"/>
  <c r="B12" i="3" s="1"/>
  <c r="B32" i="3" s="1"/>
  <c r="G106" i="15"/>
  <c r="B36" i="3" l="1"/>
  <c r="F32" i="3"/>
  <c r="E109" i="15"/>
  <c r="F12" i="3"/>
</calcChain>
</file>

<file path=xl/sharedStrings.xml><?xml version="1.0" encoding="utf-8"?>
<sst xmlns="http://schemas.openxmlformats.org/spreadsheetml/2006/main" count="281" uniqueCount="184">
  <si>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</si>
  <si>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</si>
  <si>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</si>
  <si>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</si>
  <si>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</si>
  <si>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</si>
  <si>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</si>
  <si>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</si>
  <si>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</si>
  <si>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</si>
  <si>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</si>
  <si>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</si>
  <si>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</si>
  <si>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</si>
  <si>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</si>
  <si>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</si>
  <si>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</si>
  <si>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</si>
  <si>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</si>
  <si>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</si>
  <si>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</si>
  <si>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</si>
  <si>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</si>
  <si>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</si>
  <si>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</si>
  <si>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</si>
  <si>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</si>
  <si>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</si>
  <si>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</si>
  <si>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</si>
  <si>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</si>
  <si>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</si>
  <si>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</si>
  <si>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</si>
  <si>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</si>
  <si>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</si>
  <si>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</si>
  <si>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</si>
  <si>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</si>
  <si>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</si>
  <si>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</si>
  <si>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</si>
  <si>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</si>
  <si>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</si>
  <si>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</si>
  <si>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</si>
  <si>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</si>
  <si>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</si>
  <si>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</si>
  <si>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</si>
  <si>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</si>
  <si>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</si>
  <si>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</si>
  <si>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</si>
  <si>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</si>
  <si>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</si>
  <si>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</si>
  <si>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</si>
  <si>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</si>
  <si>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</si>
  <si>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</si>
  <si>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</si>
  <si>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</si>
  <si>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</si>
  <si>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</si>
  <si>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</si>
  <si>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</si>
  <si>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</si>
  <si>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</si>
  <si>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</si>
  <si>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</si>
  <si>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</si>
  <si>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</si>
  <si>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</si>
  <si>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</si>
  <si>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</si>
  <si>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</si>
  <si>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</si>
  <si>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</si>
  <si>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</si>
  <si>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</si>
  <si>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</si>
  <si>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</si>
  <si>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</si>
  <si>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</si>
  <si>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</si>
  <si>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</si>
  <si>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</si>
  <si>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</si>
  <si>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</si>
  <si>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</si>
  <si>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</si>
  <si>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</si>
  <si>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</si>
  <si>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</si>
  <si>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</si>
  <si>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</si>
  <si>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</si>
  <si>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</si>
  <si>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</si>
  <si>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</si>
  <si>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</si>
  <si>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</si>
  <si>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</si>
  <si>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</si>
  <si>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</si>
  <si>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</si>
  <si>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</si>
  <si>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</si>
  <si>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</si>
  <si>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</si>
  <si>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</si>
  <si>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</si>
  <si>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</si>
  <si>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</si>
  <si>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</si>
  <si>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</si>
  <si>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</si>
  <si>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</si>
  <si>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</si>
  <si>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</si>
  <si>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</si>
  <si>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</si>
  <si>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</si>
  <si>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</si>
  <si>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</si>
  <si>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</si>
  <si>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</si>
  <si>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</si>
  <si>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</si>
  <si>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</si>
  <si>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</si>
  <si>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</si>
  <si>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</si>
  <si>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</si>
  <si>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</si>
  <si>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</si>
  <si>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</si>
  <si>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</si>
  <si>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</si>
  <si>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</si>
  <si>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</si>
  <si>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</si>
  <si>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</si>
  <si>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</si>
  <si>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</si>
  <si>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</si>
  <si>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</si>
  <si>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</si>
  <si>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</si>
  <si>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</si>
  <si>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</si>
  <si>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</si>
  <si>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</si>
  <si>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</si>
  <si>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</si>
  <si>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</si>
  <si>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</si>
  <si>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</si>
  <si>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</si>
  <si>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</si>
  <si>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</si>
  <si>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 months</t>
  </si>
  <si>
    <t>4 months to 31st July 2024</t>
  </si>
  <si>
    <t>Full Bank Reconciliation 31st July 2024</t>
  </si>
  <si>
    <t>Balance per Bank Statement 30th June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</si>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</sst>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topLeftCell="A12" workbookViewId="0">
      <selection activeCell="B28" sqref="B28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164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165</v>
      </c>
      <c r="B6" s="26">
        <v>2588.09</v>
      </c>
    </row>
    <row r="7" spans="1:3" ht="15.6" x14ac:dyDescent="0.3">
      <c r="A7" s="25" t="s">
        <v>2</v>
      </c>
      <c r="B7" s="26">
        <v>874.39</v>
      </c>
    </row>
    <row r="8" spans="1:3" ht="15.6" x14ac:dyDescent="0.3">
      <c r="A8" s="25" t="s">
        <v>3</v>
      </c>
      <c r="B8" s="26">
        <v>174.57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4237.91</v>
      </c>
      <c r="C11" s="26">
        <f>SUM(B6:B7)-B8-B9+B10</f>
        <v>3287.91</v>
      </c>
    </row>
    <row r="12" spans="1:3" ht="15.6" x14ac:dyDescent="0.3">
      <c r="A12" s="23" t="s">
        <v>73</v>
      </c>
    </row>
    <row r="13" spans="1:3" ht="15.6" x14ac:dyDescent="0.3">
      <c r="A13" s="23" t="s">
        <v>165</v>
      </c>
      <c r="B13" s="26">
        <v>14292.68</v>
      </c>
    </row>
    <row r="14" spans="1:3" ht="15.6" x14ac:dyDescent="0.3">
      <c r="A14" s="23" t="s">
        <v>2</v>
      </c>
      <c r="B14" s="26">
        <v>18.739999999999998</v>
      </c>
      <c r="C14" s="26">
        <f>B13+B14-B15</f>
        <v>14311.42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17599.330000000002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book'!E102-'Cash book'!K102</f>
        <v>5278.54</v>
      </c>
    </row>
    <row r="23" spans="1:11" ht="15.6" x14ac:dyDescent="0.3">
      <c r="A23" s="23" t="s">
        <v>94</v>
      </c>
      <c r="B23" s="4">
        <f>'Cash book'!F102</f>
        <v>3759.13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3287.91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183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book'!K102</f>
        <v>70.540000000000006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14311.42</v>
      </c>
    </row>
    <row r="35" spans="1:3" ht="16.2" thickBot="1" x14ac:dyDescent="0.35">
      <c r="A35" s="23" t="s">
        <v>79</v>
      </c>
      <c r="B35" s="44"/>
      <c r="C35" s="43">
        <f>C24+C33</f>
        <v>17599.330000000002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A3" sqref="A3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4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162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163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book'!G102</f>
        <v>4000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book'!J102+'Cash book'!K102</f>
        <v>474.69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book'!H102</f>
        <v>874.39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5349.08</v>
      </c>
      <c r="C12" s="9"/>
      <c r="D12" s="35">
        <f>+H12*$H$1/12</f>
        <v>2666.6666666666665</v>
      </c>
      <c r="E12" s="9"/>
      <c r="F12" s="35">
        <f>+B12-D12</f>
        <v>2682.4133333333334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book'!M102</f>
        <v>788</v>
      </c>
      <c r="C15" s="9"/>
      <c r="D15" s="35">
        <f t="shared" ref="D15:D29" si="0">+H15*$H$1/12</f>
        <v>775</v>
      </c>
      <c r="E15" s="9"/>
      <c r="F15" s="9">
        <f t="shared" ref="F15:F30" si="1">-B15+D15</f>
        <v>-13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book'!O102</f>
        <v>15.18</v>
      </c>
      <c r="C16" s="9"/>
      <c r="D16" s="35">
        <f t="shared" si="0"/>
        <v>33.333333333333336</v>
      </c>
      <c r="E16" s="9"/>
      <c r="F16" s="9">
        <f t="shared" si="1"/>
        <v>18.153333333333336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book'!N102</f>
        <v>39</v>
      </c>
      <c r="C17" s="9"/>
      <c r="D17" s="35">
        <f t="shared" si="0"/>
        <v>52</v>
      </c>
      <c r="E17" s="9"/>
      <c r="F17" s="9">
        <f t="shared" si="1"/>
        <v>13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book'!AA102</f>
        <v>78</v>
      </c>
      <c r="C18" s="9"/>
      <c r="D18" s="35">
        <f>+H10*$H$1/12</f>
        <v>0</v>
      </c>
      <c r="E18" s="9"/>
      <c r="F18" s="9">
        <f t="shared" si="1"/>
        <v>-78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book'!Q102</f>
        <v>455</v>
      </c>
      <c r="C19" s="9"/>
      <c r="D19" s="35">
        <f t="shared" si="0"/>
        <v>266.66666666666669</v>
      </c>
      <c r="E19" s="9"/>
      <c r="F19" s="9">
        <f t="shared" si="1"/>
        <v>-188.33333333333331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book'!U102</f>
        <v>1506.7900000000002</v>
      </c>
      <c r="C20" s="9"/>
      <c r="D20" s="35">
        <f t="shared" si="0"/>
        <v>333.33333333333331</v>
      </c>
      <c r="E20" s="9"/>
      <c r="F20" s="9">
        <f t="shared" si="1"/>
        <v>-1173.4566666666669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book'!W102</f>
        <v>291.67</v>
      </c>
      <c r="C21" s="9"/>
      <c r="D21" s="35">
        <f t="shared" si="0"/>
        <v>333.33333333333331</v>
      </c>
      <c r="E21" s="9"/>
      <c r="F21" s="9">
        <f t="shared" si="1"/>
        <v>41.663333333333298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book'!R102</f>
        <v>0</v>
      </c>
      <c r="C22" s="9"/>
      <c r="D22" s="35">
        <f t="shared" si="0"/>
        <v>150</v>
      </c>
      <c r="E22" s="9"/>
      <c r="F22" s="9">
        <f t="shared" si="1"/>
        <v>150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book'!P102</f>
        <v>120</v>
      </c>
      <c r="C23" s="9"/>
      <c r="D23" s="35">
        <f t="shared" si="0"/>
        <v>50</v>
      </c>
      <c r="E23" s="9"/>
      <c r="F23" s="9">
        <f t="shared" si="1"/>
        <v>-70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book'!T102</f>
        <v>320.12</v>
      </c>
      <c r="C24" s="9"/>
      <c r="D24" s="35">
        <f t="shared" si="0"/>
        <v>140.33333333333334</v>
      </c>
      <c r="E24" s="9"/>
      <c r="F24" s="9">
        <f t="shared" si="1"/>
        <v>-179.78666666666666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book'!X102</f>
        <v>0</v>
      </c>
      <c r="C25" s="9"/>
      <c r="D25" s="35">
        <f t="shared" si="0"/>
        <v>100</v>
      </c>
      <c r="E25" s="9"/>
      <c r="F25" s="9">
        <f t="shared" si="1"/>
        <v>100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book'!Z102</f>
        <v>100</v>
      </c>
      <c r="C26" s="9"/>
      <c r="D26" s="35">
        <f>+H18*$H$1/12</f>
        <v>166.66666666666666</v>
      </c>
      <c r="E26" s="9"/>
      <c r="F26" s="9">
        <f t="shared" si="1"/>
        <v>66.666666666666657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book'!S102</f>
        <v>0</v>
      </c>
      <c r="C27" s="9"/>
      <c r="D27" s="35">
        <f t="shared" si="0"/>
        <v>333.33333333333331</v>
      </c>
      <c r="E27" s="9"/>
      <c r="F27" s="9">
        <f t="shared" si="1"/>
        <v>333.33333333333331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book'!Y102</f>
        <v>0</v>
      </c>
      <c r="C28" s="9"/>
      <c r="D28" s="35">
        <f t="shared" si="0"/>
        <v>333.33333333333331</v>
      </c>
      <c r="E28" s="9"/>
      <c r="F28" s="9">
        <f t="shared" si="1"/>
        <v>333.33333333333331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book'!V102</f>
        <v>45.370000000000005</v>
      </c>
      <c r="C29" s="9"/>
      <c r="D29" s="35">
        <f t="shared" si="0"/>
        <v>66.666666666666671</v>
      </c>
      <c r="E29" s="9"/>
      <c r="F29" s="9">
        <f t="shared" si="1"/>
        <v>21.296666666666667</v>
      </c>
      <c r="G29" s="9"/>
      <c r="H29" s="9">
        <f>Budget!H24</f>
        <v>200</v>
      </c>
      <c r="I29" s="9"/>
    </row>
    <row r="30" spans="1:9" x14ac:dyDescent="0.3">
      <c r="B30" s="17">
        <f>SUM(B15:B29)</f>
        <v>3759.13</v>
      </c>
      <c r="C30" s="9"/>
      <c r="D30" s="17">
        <v>0</v>
      </c>
      <c r="E30" s="9"/>
      <c r="F30" s="17">
        <f t="shared" si="1"/>
        <v>-3759.13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1589.9499999999998</v>
      </c>
      <c r="C32" s="9"/>
      <c r="D32" s="35">
        <f>+D12-D30</f>
        <v>2666.6666666666665</v>
      </c>
      <c r="E32" s="9"/>
      <c r="F32" s="35">
        <f>+B32-D32</f>
        <v>-1076.7166666666667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17599.329999999998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book'!F102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0"/>
  <sheetViews>
    <sheetView topLeftCell="Q1" zoomScaleNormal="100" workbookViewId="0">
      <pane ySplit="3" topLeftCell="A4" activePane="bottomLeft" state="frozen"/>
      <selection activeCell="D1" sqref="D1"/>
      <selection pane="bottomLeft" activeCell="AF5" sqref="AF5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7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38" si="0">AF6+L7-AB7-K7</f>
        <v>1511.75</v>
      </c>
      <c r="AG7" s="34">
        <f t="shared" ref="AG7:AG39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2" si="2">SUM(G8:K8)</f>
        <v>0</v>
      </c>
      <c r="M8" s="4"/>
      <c r="N8" s="4"/>
      <c r="P8" s="4"/>
      <c r="V8">
        <v>23.55</v>
      </c>
      <c r="AB8" s="4">
        <f t="shared" ref="AB8:AB78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>AF12+L13-AB13-K13+AD13</f>
        <v>604.88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313.20999999999998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>AF14+L15-AB15-K15+AD15</f>
        <v>763.21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313.21000000000004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4313.21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4313.21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>AF18+L19-AB19-K19-AD19</f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180</v>
      </c>
      <c r="B31" t="s">
        <v>117</v>
      </c>
      <c r="C31" t="s">
        <v>108</v>
      </c>
      <c r="D31" t="s">
        <v>181</v>
      </c>
      <c r="E31" s="33"/>
      <c r="F31" s="34">
        <v>72</v>
      </c>
      <c r="G31" s="4"/>
      <c r="H31" s="4"/>
      <c r="I31" s="4"/>
      <c r="J31" s="4"/>
      <c r="K31" s="4"/>
      <c r="L31" s="6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76">
        <f t="shared" si="0"/>
        <v>2588.09</v>
      </c>
      <c r="AG31" s="34">
        <f t="shared" si="1"/>
        <v>14276.8</v>
      </c>
    </row>
    <row r="32" spans="1:33" x14ac:dyDescent="0.3">
      <c r="A32" t="s">
        <v>179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75">
        <f>AG30+K32</f>
        <v>14292.679999999998</v>
      </c>
    </row>
    <row r="33" spans="1:37" x14ac:dyDescent="0.3">
      <c r="A33" t="s">
        <v>166</v>
      </c>
      <c r="B33" t="s">
        <v>167</v>
      </c>
      <c r="C33" t="s">
        <v>108</v>
      </c>
      <c r="D33" t="s">
        <v>156</v>
      </c>
      <c r="E33" s="33"/>
      <c r="F33" s="34">
        <v>-18</v>
      </c>
      <c r="G33" s="4"/>
      <c r="H33" s="4"/>
      <c r="I33" s="4"/>
      <c r="J33" s="4"/>
      <c r="K33" s="4"/>
      <c r="L33" s="61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2588.09</v>
      </c>
      <c r="AG33" s="34">
        <f t="shared" si="1"/>
        <v>14292.679999999998</v>
      </c>
    </row>
    <row r="34" spans="1:37" x14ac:dyDescent="0.3">
      <c r="B34" t="s">
        <v>169</v>
      </c>
      <c r="C34" t="s">
        <v>108</v>
      </c>
      <c r="D34" t="s">
        <v>170</v>
      </c>
      <c r="E34" s="33"/>
      <c r="F34" s="34">
        <v>-18</v>
      </c>
      <c r="G34" s="4"/>
      <c r="H34" s="4"/>
      <c r="I34" s="4"/>
      <c r="J34" s="4"/>
      <c r="K34" s="4"/>
      <c r="L34" s="61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2588.09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168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206.75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2381.34</v>
      </c>
      <c r="AG35" s="34">
        <f t="shared" si="1"/>
        <v>14292.679999999998</v>
      </c>
    </row>
    <row r="36" spans="1:37" x14ac:dyDescent="0.3">
      <c r="A36" t="s">
        <v>171</v>
      </c>
      <c r="B36" t="s">
        <v>172</v>
      </c>
      <c r="C36" t="s">
        <v>108</v>
      </c>
      <c r="D36" t="s">
        <v>173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2359.52</v>
      </c>
      <c r="AG36" s="34">
        <f t="shared" si="1"/>
        <v>14292.679999999998</v>
      </c>
    </row>
    <row r="37" spans="1:37" x14ac:dyDescent="0.3">
      <c r="A37" t="s">
        <v>174</v>
      </c>
      <c r="B37" t="s">
        <v>175</v>
      </c>
      <c r="C37" t="s">
        <v>108</v>
      </c>
      <c r="D37" t="s">
        <v>176</v>
      </c>
      <c r="E37" s="33"/>
      <c r="F37" s="34">
        <v>-18</v>
      </c>
      <c r="G37" s="4"/>
      <c r="H37" s="4"/>
      <c r="I37" s="4"/>
      <c r="J37" s="4"/>
      <c r="K37" s="4"/>
      <c r="L37" s="61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2359.52</v>
      </c>
      <c r="AG37" s="34">
        <f t="shared" si="1"/>
        <v>14292.679999999998</v>
      </c>
      <c r="AK37" t="s">
        <v>98</v>
      </c>
    </row>
    <row r="38" spans="1:37" x14ac:dyDescent="0.3">
      <c r="A38" t="s">
        <v>177</v>
      </c>
      <c r="B38" t="s">
        <v>121</v>
      </c>
      <c r="C38" t="s">
        <v>125</v>
      </c>
      <c r="D38" t="s">
        <v>178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3233.91</v>
      </c>
      <c r="AG38" s="34">
        <f t="shared" si="1"/>
        <v>14292.679999999998</v>
      </c>
    </row>
    <row r="39" spans="1:37" x14ac:dyDescent="0.3">
      <c r="A39" t="s">
        <v>182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>AF38+L39-AB39-K39+54</f>
        <v>3287.91</v>
      </c>
      <c r="AG39" s="34">
        <f t="shared" si="1"/>
        <v>14311.419999999998</v>
      </c>
    </row>
    <row r="40" spans="1:37" x14ac:dyDescent="0.3">
      <c r="E40" s="33"/>
      <c r="F40" s="34"/>
      <c r="G40" s="4"/>
      <c r="H40" s="4"/>
      <c r="I40" s="4"/>
      <c r="J40" s="4"/>
      <c r="K40" s="4"/>
      <c r="L40" s="61">
        <f t="shared" si="2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0</v>
      </c>
      <c r="AC40" s="4"/>
      <c r="AD40" s="4"/>
      <c r="AE40" s="34"/>
      <c r="AF40" s="72"/>
      <c r="AG40" s="71"/>
    </row>
    <row r="41" spans="1:37" x14ac:dyDescent="0.3">
      <c r="E41" s="33"/>
      <c r="F41" s="34"/>
      <c r="G41" s="4"/>
      <c r="H41" s="4"/>
      <c r="I41" s="4"/>
      <c r="J41" s="4"/>
      <c r="K41" s="4"/>
      <c r="L41" s="61">
        <f t="shared" si="2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0</v>
      </c>
      <c r="AC41" s="4"/>
      <c r="AD41" s="4"/>
      <c r="AE41" s="34"/>
      <c r="AF41" s="72"/>
      <c r="AG41" s="71"/>
    </row>
    <row r="42" spans="1:37" x14ac:dyDescent="0.3">
      <c r="E42" s="33"/>
      <c r="F42" s="34"/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0</v>
      </c>
      <c r="AC42" s="4"/>
      <c r="AD42" s="4"/>
      <c r="AE42" s="34"/>
      <c r="AF42" s="72"/>
      <c r="AG42" s="71"/>
    </row>
    <row r="43" spans="1:37" x14ac:dyDescent="0.3">
      <c r="E43" s="33"/>
      <c r="F43" s="34"/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3"/>
        <v>0</v>
      </c>
      <c r="AC43" s="4"/>
      <c r="AD43" s="4"/>
      <c r="AE43" s="34"/>
      <c r="AF43" s="72"/>
      <c r="AG43" s="71"/>
    </row>
    <row r="44" spans="1:37" x14ac:dyDescent="0.3">
      <c r="E44" s="33"/>
      <c r="F44" s="34"/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0</v>
      </c>
      <c r="AC44" s="4"/>
      <c r="AD44" s="4"/>
      <c r="AE44" s="34"/>
      <c r="AF44" s="72"/>
      <c r="AG44" s="71"/>
    </row>
    <row r="45" spans="1:37" x14ac:dyDescent="0.3">
      <c r="E45" s="33"/>
      <c r="F45" s="34"/>
      <c r="G45" s="4"/>
      <c r="H45" s="4"/>
      <c r="I45" s="4"/>
      <c r="J45" s="4"/>
      <c r="K45" s="4"/>
      <c r="L45" s="61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2"/>
      <c r="AG45" s="71"/>
    </row>
    <row r="46" spans="1:37" x14ac:dyDescent="0.3">
      <c r="E46" s="33"/>
      <c r="F46" s="34"/>
      <c r="G46" s="4"/>
      <c r="H46" s="4"/>
      <c r="I46" s="4"/>
      <c r="J46" s="4"/>
      <c r="K46" s="4"/>
      <c r="L46" s="61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</v>
      </c>
      <c r="AC46" s="4"/>
      <c r="AD46" s="4"/>
      <c r="AE46" s="34"/>
      <c r="AF46" s="72"/>
      <c r="AG46" s="71"/>
    </row>
    <row r="47" spans="1:37" x14ac:dyDescent="0.3">
      <c r="E47" s="33"/>
      <c r="F47" s="34"/>
      <c r="G47" s="4"/>
      <c r="H47" s="4"/>
      <c r="I47" s="4"/>
      <c r="J47" s="4"/>
      <c r="K47" s="4"/>
      <c r="L47" s="61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0</v>
      </c>
      <c r="AC47" s="4"/>
      <c r="AD47" s="4"/>
      <c r="AE47" s="34"/>
      <c r="AF47" s="72"/>
      <c r="AG47" s="71"/>
    </row>
    <row r="48" spans="1:37" x14ac:dyDescent="0.3">
      <c r="E48" s="33"/>
      <c r="F48" s="34"/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f t="shared" si="3"/>
        <v>0</v>
      </c>
      <c r="AC48" s="4"/>
      <c r="AD48" s="4"/>
      <c r="AE48" s="34"/>
      <c r="AF48" s="72"/>
      <c r="AG48" s="71"/>
    </row>
    <row r="49" spans="5:33" x14ac:dyDescent="0.3">
      <c r="E49" s="33"/>
      <c r="F49" s="34"/>
      <c r="G49" s="4"/>
      <c r="H49" s="4"/>
      <c r="I49" s="4"/>
      <c r="J49" s="4"/>
      <c r="K49" s="4"/>
      <c r="L49" s="61">
        <f t="shared" si="2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f t="shared" si="3"/>
        <v>0</v>
      </c>
      <c r="AC49" s="4"/>
      <c r="AD49" s="4"/>
      <c r="AE49" s="34"/>
      <c r="AF49" s="72"/>
      <c r="AG49" s="71"/>
    </row>
    <row r="50" spans="5:33" x14ac:dyDescent="0.3">
      <c r="E50" s="33"/>
      <c r="F50" s="34"/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f t="shared" si="3"/>
        <v>0</v>
      </c>
      <c r="AC50" s="4"/>
      <c r="AD50" s="4"/>
      <c r="AE50" s="34"/>
      <c r="AF50" s="72"/>
      <c r="AG50" s="71"/>
    </row>
    <row r="51" spans="5:33" x14ac:dyDescent="0.3">
      <c r="E51" s="33"/>
      <c r="F51" s="34"/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3"/>
        <v>0</v>
      </c>
      <c r="AC51" s="4"/>
      <c r="AD51" s="4"/>
      <c r="AE51" s="34"/>
      <c r="AF51" s="72"/>
      <c r="AG51" s="71"/>
    </row>
    <row r="52" spans="5:33" x14ac:dyDescent="0.3">
      <c r="E52" s="33"/>
      <c r="F52" s="34"/>
      <c r="G52" s="4"/>
      <c r="H52" s="4"/>
      <c r="I52" s="4"/>
      <c r="J52" s="4"/>
      <c r="K52" s="4"/>
      <c r="L52" s="58">
        <f t="shared" si="2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72"/>
      <c r="AG52" s="71"/>
    </row>
    <row r="53" spans="5:33" x14ac:dyDescent="0.3">
      <c r="E53" s="33"/>
      <c r="F53" s="34"/>
      <c r="G53" s="4"/>
      <c r="H53" s="4"/>
      <c r="I53" s="4"/>
      <c r="J53" s="4"/>
      <c r="K53" s="4"/>
      <c r="L53" s="58">
        <f t="shared" ref="L53:L76" si="4">SUM(G53:K53)</f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2"/>
      <c r="AG53" s="71"/>
    </row>
    <row r="54" spans="5:33" x14ac:dyDescent="0.3">
      <c r="E54" s="33"/>
      <c r="F54" s="34"/>
      <c r="G54" s="4"/>
      <c r="H54" s="4"/>
      <c r="I54" s="4"/>
      <c r="J54" s="4"/>
      <c r="K54" s="4"/>
      <c r="L54" s="58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3"/>
        <v>0</v>
      </c>
      <c r="AC54" s="4"/>
      <c r="AD54" s="4"/>
      <c r="AE54" s="34"/>
      <c r="AF54" s="72"/>
      <c r="AG54" s="71"/>
    </row>
    <row r="55" spans="5:33" x14ac:dyDescent="0.3">
      <c r="E55" s="33"/>
      <c r="F55" s="34"/>
      <c r="G55" s="4"/>
      <c r="H55" s="4"/>
      <c r="I55" s="4"/>
      <c r="J55" s="4"/>
      <c r="K55" s="4"/>
      <c r="L55" s="58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0</v>
      </c>
      <c r="AC55" s="4"/>
      <c r="AD55" s="4"/>
      <c r="AE55" s="34"/>
      <c r="AF55" s="72"/>
      <c r="AG55" s="71"/>
    </row>
    <row r="56" spans="5:33" x14ac:dyDescent="0.3">
      <c r="E56" s="33"/>
      <c r="F56" s="34"/>
      <c r="G56" s="4"/>
      <c r="H56" s="4"/>
      <c r="I56" s="4"/>
      <c r="J56" s="4"/>
      <c r="K56" s="4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</v>
      </c>
      <c r="AC56" s="4"/>
      <c r="AD56" s="4"/>
      <c r="AE56" s="34"/>
      <c r="AF56" s="72"/>
      <c r="AG56" s="71"/>
    </row>
    <row r="57" spans="5:33" x14ac:dyDescent="0.3">
      <c r="E57" s="33"/>
      <c r="F57" s="34"/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0</v>
      </c>
      <c r="AC57" s="4"/>
      <c r="AD57" s="4"/>
      <c r="AE57" s="34"/>
      <c r="AF57" s="72"/>
      <c r="AG57" s="71"/>
    </row>
    <row r="58" spans="5:33" x14ac:dyDescent="0.3">
      <c r="E58" s="33"/>
      <c r="F58" s="34"/>
      <c r="G58" s="4"/>
      <c r="H58" s="4"/>
      <c r="I58" s="4"/>
      <c r="J58" s="4"/>
      <c r="K58" s="4"/>
      <c r="L58" s="58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f t="shared" si="3"/>
        <v>0</v>
      </c>
      <c r="AC58" s="4"/>
      <c r="AD58" s="4"/>
      <c r="AE58" s="34"/>
      <c r="AF58" s="72"/>
      <c r="AG58" s="71"/>
    </row>
    <row r="59" spans="5:33" x14ac:dyDescent="0.3">
      <c r="E59" s="33"/>
      <c r="F59" s="34"/>
      <c r="G59" s="4"/>
      <c r="H59" s="4"/>
      <c r="I59" s="4"/>
      <c r="J59" s="4"/>
      <c r="K59" s="4"/>
      <c r="L59" s="58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72"/>
      <c r="AG59" s="71"/>
    </row>
    <row r="60" spans="5:33" x14ac:dyDescent="0.3">
      <c r="E60" s="33"/>
      <c r="F60" s="34"/>
      <c r="G60" s="4"/>
      <c r="H60" s="4"/>
      <c r="I60" s="4"/>
      <c r="J60" s="4"/>
      <c r="K60" s="4"/>
      <c r="L60" s="58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2"/>
      <c r="AG60" s="71"/>
    </row>
    <row r="61" spans="5:33" x14ac:dyDescent="0.3">
      <c r="E61" s="33"/>
      <c r="F61" s="34"/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2"/>
      <c r="AG61" s="71"/>
    </row>
    <row r="62" spans="5:33" x14ac:dyDescent="0.3">
      <c r="E62" s="33"/>
      <c r="F62" s="34"/>
      <c r="G62" s="4"/>
      <c r="H62" s="4"/>
      <c r="I62" s="4"/>
      <c r="J62" s="4"/>
      <c r="K62" s="4"/>
      <c r="L62" s="58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2"/>
      <c r="AG62" s="71"/>
    </row>
    <row r="63" spans="5:33" x14ac:dyDescent="0.3">
      <c r="E63" s="30"/>
      <c r="F63" s="31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2"/>
      <c r="AG63" s="71"/>
    </row>
    <row r="64" spans="5:33" x14ac:dyDescent="0.3">
      <c r="E64" s="30"/>
      <c r="F64" s="31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2"/>
      <c r="AG64" s="71"/>
    </row>
    <row r="65" spans="5:33" x14ac:dyDescent="0.3">
      <c r="E65" s="30"/>
      <c r="F65" s="34"/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2"/>
      <c r="AG65" s="71"/>
    </row>
    <row r="66" spans="5:33" x14ac:dyDescent="0.3">
      <c r="E66" s="33"/>
      <c r="F66" s="31"/>
      <c r="K66" s="4"/>
      <c r="L66" s="61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2"/>
      <c r="AG66" s="71"/>
    </row>
    <row r="67" spans="5:33" x14ac:dyDescent="0.3">
      <c r="E67" s="30"/>
      <c r="F67" s="31"/>
      <c r="K67" s="4"/>
      <c r="L67" s="5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2"/>
      <c r="AG67" s="71"/>
    </row>
    <row r="68" spans="5:33" x14ac:dyDescent="0.3">
      <c r="E68" s="30"/>
      <c r="F68" s="31"/>
      <c r="K68" s="4"/>
      <c r="L68" s="58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2"/>
      <c r="AG68" s="71"/>
    </row>
    <row r="69" spans="5:33" x14ac:dyDescent="0.3">
      <c r="E69" s="30"/>
      <c r="F69" s="31"/>
      <c r="K69" s="4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2"/>
      <c r="AG69" s="71"/>
    </row>
    <row r="70" spans="5:33" x14ac:dyDescent="0.3">
      <c r="E70" s="33"/>
      <c r="F70" s="34"/>
      <c r="G70" s="4"/>
      <c r="H70" s="4"/>
      <c r="I70" s="4"/>
      <c r="J70" s="4"/>
      <c r="K70" s="4"/>
      <c r="L70" s="58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2"/>
      <c r="AG70" s="71"/>
    </row>
    <row r="71" spans="5:33" x14ac:dyDescent="0.3">
      <c r="E71" s="33"/>
      <c r="F71" s="34"/>
      <c r="G71" s="4"/>
      <c r="H71" s="4"/>
      <c r="I71" s="4"/>
      <c r="J71" s="4"/>
      <c r="K71" s="4"/>
      <c r="L71" s="58">
        <f t="shared" si="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3"/>
      <c r="AG71" s="74"/>
    </row>
    <row r="72" spans="5:33" x14ac:dyDescent="0.3">
      <c r="E72" s="33"/>
      <c r="F72" s="34"/>
      <c r="G72" s="4"/>
      <c r="H72" s="4"/>
      <c r="I72" s="4"/>
      <c r="J72" s="4"/>
      <c r="K72" s="4"/>
      <c r="L72" s="58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2"/>
      <c r="AG72" s="71"/>
    </row>
    <row r="73" spans="5:33" x14ac:dyDescent="0.3">
      <c r="E73" s="33"/>
      <c r="F73" s="34"/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72"/>
      <c r="AG73" s="71"/>
    </row>
    <row r="74" spans="5:33" x14ac:dyDescent="0.3">
      <c r="E74" s="33"/>
      <c r="F74" s="34"/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72"/>
      <c r="AG74" s="71"/>
    </row>
    <row r="75" spans="5:33" x14ac:dyDescent="0.3">
      <c r="E75" s="33"/>
      <c r="F75" s="34"/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72"/>
      <c r="AG75" s="71"/>
    </row>
    <row r="76" spans="5:33" x14ac:dyDescent="0.3">
      <c r="E76" s="33"/>
      <c r="F76" s="34"/>
      <c r="G76" s="4"/>
      <c r="H76" s="4"/>
      <c r="I76" s="4"/>
      <c r="J76" s="4"/>
      <c r="K76" s="4"/>
      <c r="L76" s="58">
        <f t="shared" si="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33"/>
      <c r="AG76" s="34"/>
    </row>
    <row r="77" spans="5:33" x14ac:dyDescent="0.3">
      <c r="E77" s="33"/>
      <c r="F77" s="34"/>
      <c r="G77" s="4"/>
      <c r="H77" s="4"/>
      <c r="I77" s="4"/>
      <c r="J77" s="4"/>
      <c r="K77" s="34"/>
      <c r="L77" s="58">
        <f t="shared" ref="L77:L85" si="5">SUM(G77:K77)</f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f t="shared" si="3"/>
        <v>0</v>
      </c>
      <c r="AC77" s="4"/>
      <c r="AD77" s="4"/>
      <c r="AE77" s="34"/>
      <c r="AF77" s="33"/>
      <c r="AG77" s="34"/>
    </row>
    <row r="78" spans="5:33" x14ac:dyDescent="0.3">
      <c r="E78" s="33"/>
      <c r="F78" s="34"/>
      <c r="G78" s="4"/>
      <c r="H78" s="4"/>
      <c r="I78" s="4"/>
      <c r="J78" s="4"/>
      <c r="K78" s="34"/>
      <c r="L78" s="58">
        <f t="shared" si="5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</v>
      </c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8">
        <f t="shared" si="5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69"/>
      <c r="AG79" s="70"/>
    </row>
    <row r="80" spans="5:33" x14ac:dyDescent="0.3">
      <c r="E80" s="33"/>
      <c r="F80" s="34"/>
      <c r="G80" s="4"/>
      <c r="H80" s="4"/>
      <c r="I80" s="4"/>
      <c r="J80" s="4"/>
      <c r="K80" s="34"/>
      <c r="L80" s="58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8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8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8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>
        <f t="shared" si="5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>
        <f t="shared" si="5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>
        <f t="shared" ref="L86:L98" si="6">SUM(G86:K86)</f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>
        <f t="shared" si="6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>
        <f t="shared" si="6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67"/>
      <c r="AG90" s="68"/>
    </row>
    <row r="91" spans="5:33" x14ac:dyDescent="0.3">
      <c r="E91" s="33"/>
      <c r="F91" s="34"/>
      <c r="G91" s="4"/>
      <c r="H91" s="4"/>
      <c r="I91" s="4"/>
      <c r="J91" s="4"/>
      <c r="K91" s="34"/>
      <c r="L91" s="58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34"/>
      <c r="L93" s="58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34"/>
      <c r="L94" s="61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61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61">
        <f t="shared" si="6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61">
        <f t="shared" si="6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6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58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58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62"/>
      <c r="G101" s="4"/>
      <c r="H101" s="4"/>
      <c r="I101" s="4"/>
      <c r="J101" s="4"/>
      <c r="K101" s="4"/>
      <c r="L101" s="5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65"/>
      <c r="AG101" s="66"/>
    </row>
    <row r="102" spans="3:33" x14ac:dyDescent="0.3">
      <c r="C102" s="3" t="s">
        <v>8</v>
      </c>
      <c r="E102" s="32">
        <f t="shared" ref="E102:AE102" si="7">SUM(E6:E101)</f>
        <v>5349.08</v>
      </c>
      <c r="F102" s="32">
        <f t="shared" si="7"/>
        <v>3759.13</v>
      </c>
      <c r="G102" s="32">
        <f t="shared" si="7"/>
        <v>4000</v>
      </c>
      <c r="H102" s="32">
        <f t="shared" si="7"/>
        <v>874.39</v>
      </c>
      <c r="I102" s="32">
        <f t="shared" si="7"/>
        <v>0</v>
      </c>
      <c r="J102" s="32">
        <f t="shared" si="7"/>
        <v>404.15</v>
      </c>
      <c r="K102" s="32">
        <f t="shared" si="7"/>
        <v>70.540000000000006</v>
      </c>
      <c r="L102" s="32">
        <f t="shared" si="7"/>
        <v>5349.08</v>
      </c>
      <c r="M102" s="32">
        <f t="shared" si="7"/>
        <v>788</v>
      </c>
      <c r="N102" s="32">
        <f t="shared" si="7"/>
        <v>39</v>
      </c>
      <c r="O102" s="32">
        <f t="shared" si="7"/>
        <v>15.18</v>
      </c>
      <c r="P102" s="32">
        <f t="shared" si="7"/>
        <v>120</v>
      </c>
      <c r="Q102" s="32">
        <f t="shared" si="7"/>
        <v>455</v>
      </c>
      <c r="R102" s="32">
        <f t="shared" si="7"/>
        <v>0</v>
      </c>
      <c r="S102" s="32">
        <f t="shared" si="7"/>
        <v>0</v>
      </c>
      <c r="T102" s="32">
        <f t="shared" si="7"/>
        <v>320.12</v>
      </c>
      <c r="U102" s="32">
        <f t="shared" si="7"/>
        <v>1506.7900000000002</v>
      </c>
      <c r="V102" s="32">
        <f t="shared" si="7"/>
        <v>45.370000000000005</v>
      </c>
      <c r="W102" s="32">
        <f t="shared" si="7"/>
        <v>291.67</v>
      </c>
      <c r="X102" s="32">
        <f t="shared" si="7"/>
        <v>0</v>
      </c>
      <c r="Y102" s="32">
        <f t="shared" si="7"/>
        <v>0</v>
      </c>
      <c r="Z102" s="32">
        <f t="shared" si="7"/>
        <v>100</v>
      </c>
      <c r="AA102" s="32">
        <f>SUM(AA6:AA101)-54</f>
        <v>78</v>
      </c>
      <c r="AB102" s="32">
        <f t="shared" si="7"/>
        <v>3813.13</v>
      </c>
      <c r="AC102" s="32">
        <f t="shared" si="7"/>
        <v>0</v>
      </c>
      <c r="AD102" s="32">
        <f t="shared" si="7"/>
        <v>1900</v>
      </c>
      <c r="AE102" s="60">
        <f t="shared" si="7"/>
        <v>328.91</v>
      </c>
      <c r="AF102" s="4"/>
      <c r="AG102" s="31"/>
    </row>
    <row r="103" spans="3:33" x14ac:dyDescent="0.3">
      <c r="E103" s="30"/>
      <c r="F103" s="31"/>
      <c r="AE103" s="31"/>
      <c r="AG103" s="31"/>
    </row>
    <row r="104" spans="3:33" ht="15" thickBot="1" x14ac:dyDescent="0.35">
      <c r="C104" s="3" t="s">
        <v>128</v>
      </c>
      <c r="E104" s="57" t="s">
        <v>87</v>
      </c>
      <c r="F104" s="57" t="s">
        <v>87</v>
      </c>
      <c r="G104" s="4">
        <f>Budget!H38</f>
        <v>0</v>
      </c>
      <c r="H104" s="57" t="s">
        <v>87</v>
      </c>
      <c r="I104" s="64"/>
      <c r="J104" s="4">
        <f>Budget!H29</f>
        <v>0</v>
      </c>
      <c r="K104" s="48" t="s">
        <v>87</v>
      </c>
      <c r="L104" s="48" t="s">
        <v>87</v>
      </c>
      <c r="M104" s="4">
        <f>Budget!H7</f>
        <v>2325</v>
      </c>
      <c r="N104" s="4">
        <f>Budget!H9</f>
        <v>156</v>
      </c>
      <c r="O104" s="4">
        <f>Budget!H8</f>
        <v>100</v>
      </c>
      <c r="P104" s="4">
        <f>Budget!H22</f>
        <v>150</v>
      </c>
      <c r="Q104" s="4">
        <f>Budget!H11+Budget!H18</f>
        <v>800</v>
      </c>
      <c r="R104" s="4">
        <f>Budget!H13</f>
        <v>450</v>
      </c>
      <c r="S104" s="4">
        <f>Budget!H19</f>
        <v>1000</v>
      </c>
      <c r="T104" s="4">
        <f>Budget!H14+Budget!H15+Budget!H16</f>
        <v>421</v>
      </c>
      <c r="U104" s="4">
        <f>Budget!H21</f>
        <v>1000</v>
      </c>
      <c r="V104" s="4">
        <f>Budget!H24</f>
        <v>200</v>
      </c>
      <c r="W104" s="4">
        <f>Budget!H12</f>
        <v>1000</v>
      </c>
      <c r="X104" s="4">
        <f>Budget!H20</f>
        <v>300</v>
      </c>
      <c r="Y104" s="4">
        <f>Budget!H23</f>
        <v>1000</v>
      </c>
      <c r="Z104" s="4">
        <f>Budget!H17</f>
        <v>300</v>
      </c>
      <c r="AA104" s="4">
        <f>Budget!H10</f>
        <v>500</v>
      </c>
      <c r="AB104" s="48" t="s">
        <v>87</v>
      </c>
      <c r="AC104" s="48"/>
      <c r="AD104" s="48" t="s">
        <v>87</v>
      </c>
      <c r="AE104" s="49" t="s">
        <v>87</v>
      </c>
      <c r="AG104" s="31"/>
    </row>
    <row r="105" spans="3:33" ht="15" thickTop="1" x14ac:dyDescent="0.3">
      <c r="E105" s="30"/>
      <c r="F105" s="31"/>
      <c r="K105" s="50"/>
      <c r="L105" s="50"/>
      <c r="AB105" s="50"/>
      <c r="AC105" s="50"/>
      <c r="AD105" s="50"/>
      <c r="AE105" s="51"/>
      <c r="AG105" s="31"/>
    </row>
    <row r="106" spans="3:33" ht="15" thickBot="1" x14ac:dyDescent="0.35">
      <c r="C106" s="3" t="s">
        <v>34</v>
      </c>
      <c r="E106" s="57" t="s">
        <v>87</v>
      </c>
      <c r="F106" s="57" t="s">
        <v>87</v>
      </c>
      <c r="G106" s="36">
        <f t="shared" ref="G106:J106" si="8">G102-G104</f>
        <v>4000</v>
      </c>
      <c r="H106" s="57"/>
      <c r="I106" s="57"/>
      <c r="J106" s="36">
        <f t="shared" si="8"/>
        <v>404.15</v>
      </c>
      <c r="K106" s="52"/>
      <c r="L106" s="52"/>
      <c r="M106" s="56">
        <f>M104-M102</f>
        <v>1537</v>
      </c>
      <c r="N106" s="56">
        <f>N104-N102</f>
        <v>117</v>
      </c>
      <c r="O106" s="56">
        <f t="shared" ref="O106:AA106" si="9">O104-O102</f>
        <v>84.82</v>
      </c>
      <c r="P106" s="56">
        <f t="shared" si="9"/>
        <v>30</v>
      </c>
      <c r="Q106" s="56">
        <f t="shared" si="9"/>
        <v>345</v>
      </c>
      <c r="R106" s="56">
        <f t="shared" si="9"/>
        <v>450</v>
      </c>
      <c r="S106" s="56">
        <f t="shared" si="9"/>
        <v>1000</v>
      </c>
      <c r="T106" s="56">
        <f t="shared" si="9"/>
        <v>100.88</v>
      </c>
      <c r="U106" s="56">
        <f t="shared" si="9"/>
        <v>-506.79000000000019</v>
      </c>
      <c r="V106" s="56"/>
      <c r="W106" s="56">
        <f t="shared" si="9"/>
        <v>708.32999999999993</v>
      </c>
      <c r="X106" s="56">
        <f t="shared" si="9"/>
        <v>300</v>
      </c>
      <c r="Y106" s="56">
        <f t="shared" si="9"/>
        <v>1000</v>
      </c>
      <c r="Z106" s="56">
        <f t="shared" si="9"/>
        <v>200</v>
      </c>
      <c r="AA106" s="56">
        <f t="shared" si="9"/>
        <v>422</v>
      </c>
      <c r="AB106" s="52"/>
      <c r="AC106" s="52"/>
      <c r="AD106" s="52"/>
      <c r="AE106" s="52"/>
      <c r="AF106" s="46"/>
      <c r="AG106" s="47"/>
    </row>
    <row r="107" spans="3:33" ht="15" thickTop="1" x14ac:dyDescent="0.3"/>
    <row r="109" spans="3:33" x14ac:dyDescent="0.3">
      <c r="C109" s="3" t="s">
        <v>57</v>
      </c>
      <c r="E109" s="4">
        <f>E102-SUM(G102:K102)</f>
        <v>0</v>
      </c>
    </row>
    <row r="110" spans="3:33" x14ac:dyDescent="0.3">
      <c r="C110" s="3" t="s">
        <v>56</v>
      </c>
      <c r="E110" s="4">
        <f>F102-SUM(M102:AA102)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F8" sqref="F8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8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179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182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C9" s="41"/>
      <c r="D9" s="42"/>
      <c r="E9" s="42"/>
      <c r="F9" s="4"/>
    </row>
    <row r="10" spans="1:7" x14ac:dyDescent="0.3">
      <c r="C10" s="41"/>
      <c r="D10" s="42"/>
      <c r="E10" s="42"/>
      <c r="F10" s="4"/>
    </row>
    <row r="11" spans="1:7" x14ac:dyDescent="0.3">
      <c r="C11" s="41"/>
      <c r="D11" s="42"/>
      <c r="E11" s="42"/>
      <c r="F11" s="4"/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70.540000000000006</v>
      </c>
      <c r="E19" s="18">
        <f>SUM(E5:E18)</f>
        <v>0</v>
      </c>
      <c r="F19" s="18">
        <f>SUM(F5:F18)</f>
        <v>70.540000000000006</v>
      </c>
      <c r="G19" s="18">
        <f>G4+D19+E11</f>
        <v>14311.42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2024-07-31T09:50:50Z</cp:lastPrinted>
  <dcterms:created xsi:type="dcterms:W3CDTF">2011-06-26T08:01:14Z</dcterms:created>
  <dcterms:modified xsi:type="dcterms:W3CDTF">2024-09-11T15:12:03Z</dcterms:modified>
  <cp:category/>
  <cp:contentStatus/>
</cp:coreProperties>
</file>