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ropbox\GOTW\Finance\Monthly Finance Spread Sheets\2024\"/>
    </mc:Choice>
  </mc:AlternateContent>
  <xr:revisionPtr revIDLastSave="0" documentId="13_ncr:1_{E9D03358-D59A-4F70-889B-89B515DAE834}" xr6:coauthVersionLast="47" xr6:coauthVersionMax="47" xr10:uidLastSave="{00000000-0000-0000-0000-000000000000}"/>
  <bookViews>
    <workbookView xWindow="-108" yWindow="-108" windowWidth="23256" windowHeight="12456" tabRatio="459" firstSheet="2" activeTab="6" xr2:uid="{00000000-000D-0000-FFFF-FFFF00000000}"/>
  </bookViews>
  <sheets>
    <sheet name="Full Reconciliation" sheetId="9" r:id="rId1"/>
    <sheet name="Budget Comparison" sheetId="3" r:id="rId2"/>
    <sheet name="Cash book" sheetId="15" r:id="rId3"/>
    <sheet name="Sheet2" sheetId="18" r:id="rId4"/>
    <sheet name="Working out sheet" sheetId="17" r:id="rId5"/>
    <sheet name="Budget" sheetId="13" r:id="rId6"/>
    <sheet name="Savings Account" sheetId="16" r:id="rId7"/>
    <sheet name="Sheet1" sheetId="14" r:id="rId8"/>
  </sheets>
  <externalReferences>
    <externalReference r:id="rId9"/>
  </externalReferences>
  <definedNames>
    <definedName name="_xlnm.Print_Area" localSheetId="1">'Budget Comparison'!$A$1:$J$37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3" l="1"/>
  <c r="D17" i="3" s="1"/>
  <c r="F17" i="3" s="1"/>
  <c r="B17" i="3"/>
  <c r="N100" i="15"/>
  <c r="N102" i="15" s="1"/>
  <c r="N98" i="15"/>
  <c r="F19" i="16" l="1"/>
  <c r="F5" i="16"/>
  <c r="F17" i="16"/>
  <c r="AB67" i="15" l="1"/>
  <c r="L67" i="15"/>
  <c r="AB65" i="15" l="1"/>
  <c r="AB63" i="15" l="1"/>
  <c r="L45" i="15" l="1"/>
  <c r="AB52" i="15" l="1"/>
  <c r="L50" i="15" l="1"/>
  <c r="L51" i="15"/>
  <c r="AB45" i="15"/>
  <c r="L29" i="15" l="1"/>
  <c r="L34" i="15"/>
  <c r="AB35" i="15" l="1"/>
  <c r="AB34" i="15"/>
  <c r="AB21" i="15"/>
  <c r="AB33" i="15"/>
  <c r="AB29" i="15"/>
  <c r="H29" i="3"/>
  <c r="D29" i="3" s="1"/>
  <c r="H27" i="13"/>
  <c r="H26" i="3" l="1"/>
  <c r="AG6" i="15" l="1"/>
  <c r="AG7" i="15" s="1"/>
  <c r="AG8" i="15" s="1"/>
  <c r="AG9" i="15" s="1"/>
  <c r="AG10" i="15" s="1"/>
  <c r="AG11" i="15" s="1"/>
  <c r="AG12" i="15" s="1"/>
  <c r="AG13" i="15" s="1"/>
  <c r="AG14" i="15" s="1"/>
  <c r="AG15" i="15" s="1"/>
  <c r="AG16" i="15" s="1"/>
  <c r="AG17" i="15" s="1"/>
  <c r="AG18" i="15" s="1"/>
  <c r="AG19" i="15" s="1"/>
  <c r="AG20" i="15" s="1"/>
  <c r="AG21" i="15" s="1"/>
  <c r="AG22" i="15" s="1"/>
  <c r="AG23" i="15" s="1"/>
  <c r="AG24" i="15" s="1"/>
  <c r="AG25" i="15" s="1"/>
  <c r="AG26" i="15" s="1"/>
  <c r="AG27" i="15" s="1"/>
  <c r="AG28" i="15" s="1"/>
  <c r="AG29" i="15" s="1"/>
  <c r="AG30" i="15" s="1"/>
  <c r="AG31" i="15" s="1"/>
  <c r="AG32" i="15" s="1"/>
  <c r="AG33" i="15" s="1"/>
  <c r="AG34" i="15" s="1"/>
  <c r="L21" i="15"/>
  <c r="L17" i="15"/>
  <c r="L12" i="15"/>
  <c r="AB24" i="15"/>
  <c r="AB72" i="15"/>
  <c r="AB73" i="15"/>
  <c r="AB74" i="15"/>
  <c r="C10" i="9"/>
  <c r="B10" i="9"/>
  <c r="C13" i="9"/>
  <c r="L66" i="15"/>
  <c r="L68" i="15"/>
  <c r="L69" i="15"/>
  <c r="L70" i="15"/>
  <c r="L71" i="15"/>
  <c r="L72" i="15"/>
  <c r="AB60" i="15"/>
  <c r="AB61" i="15"/>
  <c r="AB62" i="15"/>
  <c r="AB64" i="15"/>
  <c r="AB66" i="15"/>
  <c r="AB68" i="15"/>
  <c r="AB69" i="15"/>
  <c r="AB70" i="15"/>
  <c r="AB71" i="15"/>
  <c r="L61" i="15"/>
  <c r="L62" i="15"/>
  <c r="L64" i="15"/>
  <c r="L57" i="15"/>
  <c r="L58" i="15"/>
  <c r="L59" i="15"/>
  <c r="L60" i="15"/>
  <c r="AB56" i="15"/>
  <c r="AB57" i="15"/>
  <c r="AB58" i="15"/>
  <c r="AB59" i="15"/>
  <c r="AB49" i="15"/>
  <c r="AB50" i="15"/>
  <c r="AB51" i="15"/>
  <c r="AB53" i="15"/>
  <c r="AB54" i="15"/>
  <c r="AB55" i="15"/>
  <c r="AB46" i="15"/>
  <c r="AB47" i="15"/>
  <c r="AB48" i="15"/>
  <c r="AB44" i="15"/>
  <c r="AG35" i="15" l="1"/>
  <c r="AG36" i="15" s="1"/>
  <c r="AG37" i="15" s="1"/>
  <c r="AG38" i="15" s="1"/>
  <c r="AG39" i="15" s="1"/>
  <c r="AG40" i="15" s="1"/>
  <c r="AG41" i="15" s="1"/>
  <c r="AG42" i="15" s="1"/>
  <c r="AB41" i="15"/>
  <c r="AB42" i="15"/>
  <c r="L40" i="15"/>
  <c r="L41" i="15"/>
  <c r="L42" i="15"/>
  <c r="L43" i="15"/>
  <c r="AB39" i="15"/>
  <c r="AB40" i="15"/>
  <c r="AB43" i="15"/>
  <c r="AG43" i="15" l="1"/>
  <c r="AG44" i="15" s="1"/>
  <c r="AG45" i="15" s="1"/>
  <c r="AG46" i="15" s="1"/>
  <c r="AG47" i="15" s="1"/>
  <c r="AG48" i="15" s="1"/>
  <c r="AG49" i="15" s="1"/>
  <c r="AG50" i="15" s="1"/>
  <c r="AG51" i="15" s="1"/>
  <c r="L39" i="15"/>
  <c r="AB38" i="15"/>
  <c r="AB37" i="15"/>
  <c r="AB36" i="15"/>
  <c r="AG53" i="15" l="1"/>
  <c r="AG54" i="15" s="1"/>
  <c r="AG55" i="15" s="1"/>
  <c r="AG56" i="15" s="1"/>
  <c r="AG57" i="15" s="1"/>
  <c r="AG58" i="15" s="1"/>
  <c r="AG59" i="15" s="1"/>
  <c r="AG60" i="15" s="1"/>
  <c r="AG61" i="15" s="1"/>
  <c r="AG62" i="15" s="1"/>
  <c r="AG63" i="15" s="1"/>
  <c r="AG64" i="15" s="1"/>
  <c r="AG52" i="15"/>
  <c r="L26" i="15"/>
  <c r="L27" i="15"/>
  <c r="AB28" i="15"/>
  <c r="AB30" i="15"/>
  <c r="AB31" i="15"/>
  <c r="AB32" i="15"/>
  <c r="AB22" i="15"/>
  <c r="AB23" i="15"/>
  <c r="AB25" i="15"/>
  <c r="AB26" i="15"/>
  <c r="AB27" i="15"/>
  <c r="AG66" i="15" l="1"/>
  <c r="AG65" i="15"/>
  <c r="AG67" i="15" s="1"/>
  <c r="AG68" i="15" s="1"/>
  <c r="AG69" i="15" s="1"/>
  <c r="AG70" i="15" s="1"/>
  <c r="AG71" i="15" s="1"/>
  <c r="AB14" i="15"/>
  <c r="AB15" i="15"/>
  <c r="AB16" i="15"/>
  <c r="AB18" i="15"/>
  <c r="AB19" i="15"/>
  <c r="AB20" i="15"/>
  <c r="AB7" i="15"/>
  <c r="L8" i="15"/>
  <c r="L9" i="15"/>
  <c r="L10" i="15"/>
  <c r="L11" i="15"/>
  <c r="L13" i="15"/>
  <c r="L85" i="15" l="1"/>
  <c r="L75" i="15"/>
  <c r="L76" i="15"/>
  <c r="L77" i="15" l="1"/>
  <c r="L78" i="15"/>
  <c r="L79" i="15"/>
  <c r="L80" i="15"/>
  <c r="L81" i="15"/>
  <c r="L47" i="15" l="1"/>
  <c r="L48" i="15"/>
  <c r="L44" i="15"/>
  <c r="L46" i="15"/>
  <c r="V98" i="15"/>
  <c r="B29" i="3" s="1"/>
  <c r="L19" i="15"/>
  <c r="L20" i="15"/>
  <c r="F29" i="3" l="1"/>
  <c r="AB12" i="15"/>
  <c r="AC98" i="15" l="1"/>
  <c r="L84" i="15"/>
  <c r="F16" i="16"/>
  <c r="F15" i="16"/>
  <c r="L74" i="15"/>
  <c r="H98" i="15" l="1"/>
  <c r="AD98" i="15"/>
  <c r="AE98" i="15"/>
  <c r="I98" i="15"/>
  <c r="F14" i="16" l="1"/>
  <c r="F13" i="16"/>
  <c r="F12" i="16" l="1"/>
  <c r="L49" i="15" l="1"/>
  <c r="F10" i="16"/>
  <c r="F9" i="16" l="1"/>
  <c r="L37" i="15"/>
  <c r="L38" i="15"/>
  <c r="F8" i="16" l="1"/>
  <c r="L28" i="15"/>
  <c r="L32" i="15"/>
  <c r="L33" i="15"/>
  <c r="L91" i="15" l="1"/>
  <c r="L92" i="15"/>
  <c r="L93" i="15"/>
  <c r="L94" i="15"/>
  <c r="F7" i="16"/>
  <c r="F6" i="16"/>
  <c r="L22" i="15"/>
  <c r="L23" i="15"/>
  <c r="L25" i="15"/>
  <c r="AB10" i="15" l="1"/>
  <c r="AB11" i="15"/>
  <c r="AB13" i="15"/>
  <c r="H19" i="3" l="1"/>
  <c r="H28" i="3"/>
  <c r="D28" i="3" s="1"/>
  <c r="H27" i="3"/>
  <c r="D27" i="3" s="1"/>
  <c r="D26" i="3"/>
  <c r="H25" i="3"/>
  <c r="H24" i="3"/>
  <c r="H23" i="3"/>
  <c r="H22" i="3"/>
  <c r="H21" i="3"/>
  <c r="H20" i="3"/>
  <c r="H18" i="3"/>
  <c r="H16" i="3"/>
  <c r="H15" i="3"/>
  <c r="H7" i="3"/>
  <c r="H30" i="3" l="1"/>
  <c r="O98" i="15" l="1"/>
  <c r="P98" i="15"/>
  <c r="Q98" i="15"/>
  <c r="R98" i="15"/>
  <c r="S98" i="15"/>
  <c r="T98" i="15"/>
  <c r="U98" i="15"/>
  <c r="W98" i="15"/>
  <c r="X98" i="15"/>
  <c r="Y98" i="15"/>
  <c r="B28" i="3" s="1"/>
  <c r="F28" i="3" s="1"/>
  <c r="Z98" i="15"/>
  <c r="AA98" i="15"/>
  <c r="M98" i="15"/>
  <c r="J98" i="15"/>
  <c r="K98" i="15"/>
  <c r="B29" i="9" s="1"/>
  <c r="G98" i="15"/>
  <c r="F98" i="15"/>
  <c r="E98" i="15"/>
  <c r="B22" i="9" l="1"/>
  <c r="B21" i="9"/>
  <c r="C23" i="9" l="1"/>
  <c r="C15" i="9"/>
  <c r="L90" i="15" l="1"/>
  <c r="B8" i="3" l="1"/>
  <c r="B34" i="3"/>
  <c r="B16" i="3"/>
  <c r="L86" i="15" l="1"/>
  <c r="L87" i="15"/>
  <c r="L88" i="15"/>
  <c r="L89" i="15"/>
  <c r="B22" i="3" l="1"/>
  <c r="B26" i="3"/>
  <c r="F26" i="3" s="1"/>
  <c r="B27" i="3"/>
  <c r="F27" i="3" s="1"/>
  <c r="L73" i="15" l="1"/>
  <c r="L82" i="15"/>
  <c r="L83" i="15"/>
  <c r="L14" i="15" l="1"/>
  <c r="L15" i="15"/>
  <c r="L16" i="15"/>
  <c r="L18" i="15"/>
  <c r="L36" i="15"/>
  <c r="L53" i="15"/>
  <c r="L54" i="15"/>
  <c r="L55" i="15"/>
  <c r="L56" i="15"/>
  <c r="P100" i="15" l="1"/>
  <c r="Y100" i="15" l="1"/>
  <c r="Y102" i="15" s="1"/>
  <c r="Z100" i="15"/>
  <c r="Z102" i="15" s="1"/>
  <c r="T100" i="15"/>
  <c r="W100" i="15"/>
  <c r="Q100" i="15"/>
  <c r="Q102" i="15" s="1"/>
  <c r="S100" i="15"/>
  <c r="X100" i="15"/>
  <c r="X102" i="15" s="1"/>
  <c r="R100" i="15"/>
  <c r="R102" i="15" s="1"/>
  <c r="L6" i="15" l="1"/>
  <c r="AB8" i="15"/>
  <c r="AB9" i="15"/>
  <c r="S102" i="15"/>
  <c r="T102" i="15"/>
  <c r="B20" i="3"/>
  <c r="W102" i="15"/>
  <c r="AB6" i="15"/>
  <c r="L98" i="15" l="1"/>
  <c r="AF6" i="15"/>
  <c r="AF7" i="15" s="1"/>
  <c r="AF8" i="15" s="1"/>
  <c r="AF9" i="15" s="1"/>
  <c r="AF10" i="15" s="1"/>
  <c r="AF11" i="15" s="1"/>
  <c r="AF12" i="15" s="1"/>
  <c r="AF13" i="15" s="1"/>
  <c r="AF14" i="15" s="1"/>
  <c r="AF15" i="15" s="1"/>
  <c r="AF16" i="15" s="1"/>
  <c r="AF17" i="15" s="1"/>
  <c r="AF18" i="15" s="1"/>
  <c r="AF19" i="15" s="1"/>
  <c r="AF20" i="15" s="1"/>
  <c r="AF21" i="15" s="1"/>
  <c r="AF22" i="15" s="1"/>
  <c r="AF23" i="15" s="1"/>
  <c r="AF24" i="15" s="1"/>
  <c r="AF25" i="15" s="1"/>
  <c r="AF26" i="15" s="1"/>
  <c r="AF27" i="15" s="1"/>
  <c r="AF28" i="15" s="1"/>
  <c r="AF29" i="15" s="1"/>
  <c r="AF30" i="15" s="1"/>
  <c r="AF31" i="15" s="1"/>
  <c r="AF32" i="15" s="1"/>
  <c r="AF33" i="15" s="1"/>
  <c r="AF34" i="15" s="1"/>
  <c r="AF35" i="15" s="1"/>
  <c r="AF36" i="15" s="1"/>
  <c r="AF37" i="15" s="1"/>
  <c r="AF38" i="15" s="1"/>
  <c r="AF39" i="15" s="1"/>
  <c r="AF40" i="15" s="1"/>
  <c r="AF41" i="15" s="1"/>
  <c r="AF42" i="15" s="1"/>
  <c r="AF43" i="15" s="1"/>
  <c r="AF44" i="15" s="1"/>
  <c r="AF45" i="15" s="1"/>
  <c r="AF46" i="15" s="1"/>
  <c r="AF47" i="15" s="1"/>
  <c r="AF48" i="15" s="1"/>
  <c r="AF49" i="15" s="1"/>
  <c r="AF50" i="15" s="1"/>
  <c r="AF51" i="15" s="1"/>
  <c r="AF52" i="15" s="1"/>
  <c r="AF53" i="15" s="1"/>
  <c r="AF54" i="15" s="1"/>
  <c r="AF55" i="15" s="1"/>
  <c r="AF56" i="15" s="1"/>
  <c r="AF57" i="15" s="1"/>
  <c r="AF58" i="15" s="1"/>
  <c r="AF59" i="15" s="1"/>
  <c r="AF60" i="15" s="1"/>
  <c r="AF61" i="15" s="1"/>
  <c r="AF62" i="15" s="1"/>
  <c r="AF63" i="15" s="1"/>
  <c r="AF64" i="15" s="1"/>
  <c r="AF65" i="15" s="1"/>
  <c r="AF66" i="15" s="1"/>
  <c r="AB98" i="15"/>
  <c r="U100" i="15"/>
  <c r="U102" i="15" s="1"/>
  <c r="D23" i="3"/>
  <c r="B23" i="3"/>
  <c r="B27" i="9"/>
  <c r="C30" i="9" s="1"/>
  <c r="C32" i="9" s="1"/>
  <c r="E19" i="16"/>
  <c r="D19" i="16"/>
  <c r="G19" i="16" s="1"/>
  <c r="C19" i="16"/>
  <c r="H33" i="13"/>
  <c r="AF68" i="15" l="1"/>
  <c r="AF69" i="15" s="1"/>
  <c r="AF70" i="15" s="1"/>
  <c r="AF71" i="15" s="1"/>
  <c r="AF67" i="15"/>
  <c r="H36" i="13"/>
  <c r="F23" i="3"/>
  <c r="J100" i="15" l="1"/>
  <c r="AA100" i="15"/>
  <c r="P102" i="15"/>
  <c r="O100" i="15"/>
  <c r="O102" i="15" s="1"/>
  <c r="M100" i="15"/>
  <c r="G100" i="15"/>
  <c r="B19" i="3"/>
  <c r="D20" i="3" l="1"/>
  <c r="F20" i="3" s="1"/>
  <c r="AA102" i="15"/>
  <c r="J102" i="15"/>
  <c r="B21" i="3" l="1"/>
  <c r="B9" i="3"/>
  <c r="B24" i="3"/>
  <c r="B25" i="3"/>
  <c r="B18" i="3"/>
  <c r="D21" i="3" l="1"/>
  <c r="D16" i="3"/>
  <c r="D22" i="3"/>
  <c r="D25" i="3"/>
  <c r="D18" i="3"/>
  <c r="D24" i="3"/>
  <c r="D19" i="3"/>
  <c r="H12" i="3" l="1"/>
  <c r="H32" i="3" s="1"/>
  <c r="H36" i="3" s="1"/>
  <c r="F16" i="3"/>
  <c r="F24" i="3"/>
  <c r="F25" i="3"/>
  <c r="F18" i="3"/>
  <c r="F19" i="3"/>
  <c r="F22" i="3"/>
  <c r="D12" i="3" l="1"/>
  <c r="D32" i="3" s="1"/>
  <c r="F21" i="3"/>
  <c r="E106" i="15" l="1"/>
  <c r="B15" i="3"/>
  <c r="B30" i="3" s="1"/>
  <c r="M102" i="15"/>
  <c r="D15" i="3"/>
  <c r="F30" i="3" l="1"/>
  <c r="F15" i="3"/>
  <c r="B39" i="3"/>
  <c r="B7" i="3"/>
  <c r="B12" i="3" s="1"/>
  <c r="B32" i="3" s="1"/>
  <c r="G102" i="15"/>
  <c r="B36" i="3" l="1"/>
  <c r="F32" i="3"/>
  <c r="E105" i="15"/>
  <c r="F12" i="3"/>
</calcChain>
</file>

<file path=xl/sharedStrings.xml><?xml version="1.0" encoding="utf-8"?>
<sst xmlns="http://schemas.openxmlformats.org/spreadsheetml/2006/main" count="416" uniqueCount="243">
  <si>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</si>
  <si>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</si>
  <si>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</si>
  <si>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</si>
  <si>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</si>
  <si>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</si>
  <si>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</si>
  <si>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</si>
  <si>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</si>
  <si>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</si>
  <si>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</si>
  <si>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</si>
  <si>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</si>
  <si>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</si>
  <si>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</si>
  <si>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</si>
  <si>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</si>
  <si>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</si>
  <si>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</si>
  <si>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</si>
  <si>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</si>
  <si>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Clerks Expenses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</si>
  <si>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</si>
  <si>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</si>
  <si>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</si>
  <si>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</si>
  <si>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</si>
  <si>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</si>
  <si>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</si>
  <si>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</si>
  <si>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</si>
  <si>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</si>
  <si>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</si>
  <si>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</si>
  <si>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</si>
  <si>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</si>
  <si>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</si>
  <si>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</si>
  <si>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Legal and professional fees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</si>
  <si>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</si>
  <si>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</si>
  <si>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</si>
  <si>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</si>
  <si>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</si>
  <si>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</si>
  <si>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</si>
  <si>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</si>
  <si>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</si>
  <si>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</si>
  <si>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</si>
  <si>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</si>
  <si>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</si>
  <si>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</si>
  <si>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Payment Type</t>
  </si>
  <si>
    <t>Maintenance</t>
  </si>
  <si>
    <t>VAT repay</t>
  </si>
  <si>
    <t>Clerk's exp</t>
  </si>
  <si>
    <t>Payment Check</t>
  </si>
  <si>
    <t>Receipt Check</t>
  </si>
  <si>
    <t>Vat Paid</t>
  </si>
  <si>
    <t>Projects</t>
  </si>
  <si>
    <t>ERNLLCA subscription</t>
  </si>
  <si>
    <t>CPRE subscription</t>
  </si>
  <si>
    <t>SLCC subscription (half only)</t>
  </si>
  <si>
    <t>British Legion (poppy wreath)</t>
  </si>
  <si>
    <t>Grants / donations</t>
  </si>
  <si>
    <t>Donation to school</t>
  </si>
  <si>
    <t>Audit fees</t>
  </si>
  <si>
    <t xml:space="preserve">Projects </t>
  </si>
  <si>
    <t>Capital expenditure</t>
  </si>
  <si>
    <t>Garton on the Wolds</t>
  </si>
  <si>
    <t>General Savings Account</t>
  </si>
  <si>
    <t>Interest</t>
  </si>
  <si>
    <t>A/C Balance</t>
  </si>
  <si>
    <t>Garton on the Wolds Parish Council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</si>
  <si>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</si>
  <si>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</si>
  <si>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</si>
  <si>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Projects fund</t>
  </si>
  <si>
    <t>Less transfer to current account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</si>
  <si>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</si>
  <si>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</si>
  <si>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</si>
  <si>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</si>
  <si>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</si>
  <si>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</si>
  <si>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</si>
  <si>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</si>
  <si>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</si>
  <si>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Transfers</t>
  </si>
  <si>
    <t>N/A</t>
  </si>
  <si>
    <t>Account  Transfers</t>
  </si>
  <si>
    <t>GARTON ON THE WOLDS PARISH COUNCIL</t>
  </si>
  <si>
    <t>Donations</t>
  </si>
  <si>
    <t>Cap Exp</t>
  </si>
  <si>
    <t>Other</t>
  </si>
  <si>
    <t>U/R VAT</t>
  </si>
  <si>
    <t>Less Payments</t>
  </si>
  <si>
    <t>Utilities</t>
  </si>
  <si>
    <t>Budget for 2022/23</t>
  </si>
  <si>
    <t>Npower</t>
  </si>
  <si>
    <t>Catherine Simpson</t>
  </si>
  <si>
    <t>ERNLLCA</t>
  </si>
  <si>
    <t>12th April</t>
  </si>
  <si>
    <t>Kaye Middleton</t>
  </si>
  <si>
    <t>HMRC</t>
  </si>
  <si>
    <t>Direct credit</t>
  </si>
  <si>
    <t>ERYC</t>
  </si>
  <si>
    <t>31st May</t>
  </si>
  <si>
    <t>SLCC</t>
  </si>
  <si>
    <t>Less transfers to savings account</t>
  </si>
  <si>
    <t>Budget 2023/24</t>
  </si>
  <si>
    <t>Online</t>
  </si>
  <si>
    <t>P23/24-1</t>
  </si>
  <si>
    <t>P23/24-2</t>
  </si>
  <si>
    <t>13th April</t>
  </si>
  <si>
    <t>P23/24-3</t>
  </si>
  <si>
    <t>14th April</t>
  </si>
  <si>
    <t>P23/24-4</t>
  </si>
  <si>
    <t xml:space="preserve">SPC </t>
  </si>
  <si>
    <t>SPC (correct error above)</t>
  </si>
  <si>
    <t>18th April</t>
  </si>
  <si>
    <t>R23/24-1</t>
  </si>
  <si>
    <t>P23/24-5</t>
  </si>
  <si>
    <t>21st April</t>
  </si>
  <si>
    <t>Daniel Wilson (reimburse)</t>
  </si>
  <si>
    <t>P23/24-6</t>
  </si>
  <si>
    <t>P23/24-7</t>
  </si>
  <si>
    <t>28th April</t>
  </si>
  <si>
    <t>R23/24-2</t>
  </si>
  <si>
    <t>P23/24-8</t>
  </si>
  <si>
    <t>4th May</t>
  </si>
  <si>
    <t>24th May</t>
  </si>
  <si>
    <t>P23/24-9</t>
  </si>
  <si>
    <t>P23/24-10</t>
  </si>
  <si>
    <t>P23/24-11</t>
  </si>
  <si>
    <t>2nd June</t>
  </si>
  <si>
    <t>WEL Medical</t>
  </si>
  <si>
    <t>12th June</t>
  </si>
  <si>
    <t>P23/24-12</t>
  </si>
  <si>
    <t>White Light</t>
  </si>
  <si>
    <t>26th June</t>
  </si>
  <si>
    <t>P23/24-13</t>
  </si>
  <si>
    <t>Richard Dixon</t>
  </si>
  <si>
    <t>P23/24-14</t>
  </si>
  <si>
    <t>30th June</t>
  </si>
  <si>
    <t>Natwest</t>
  </si>
  <si>
    <t>Opening Balance 1st April 2023</t>
  </si>
  <si>
    <t>5th July</t>
  </si>
  <si>
    <t>Alison Botten</t>
  </si>
  <si>
    <t>P23/24-15</t>
  </si>
  <si>
    <t>6th July</t>
  </si>
  <si>
    <t>P23/24-16</t>
  </si>
  <si>
    <t>Suggested precept for 2023/24</t>
  </si>
  <si>
    <t>2nd August</t>
  </si>
  <si>
    <t>NPower</t>
  </si>
  <si>
    <t>P23/24-17</t>
  </si>
  <si>
    <t>3rd August</t>
  </si>
  <si>
    <t>P23/24-18</t>
  </si>
  <si>
    <t>31st July</t>
  </si>
  <si>
    <t>24th August</t>
  </si>
  <si>
    <t>CPRE</t>
  </si>
  <si>
    <t>P23/24-19</t>
  </si>
  <si>
    <t>P23/24-20</t>
  </si>
  <si>
    <t>|</t>
  </si>
  <si>
    <t>8th September</t>
  </si>
  <si>
    <t>P23/24-21</t>
  </si>
  <si>
    <t>20th September</t>
  </si>
  <si>
    <t>R23/24-3</t>
  </si>
  <si>
    <t>21st September</t>
  </si>
  <si>
    <t>Garton School</t>
  </si>
  <si>
    <t>P23/24-22</t>
  </si>
  <si>
    <t>29th September</t>
  </si>
  <si>
    <t>R23/24-4</t>
  </si>
  <si>
    <t>31st August</t>
  </si>
  <si>
    <t>1st September</t>
  </si>
  <si>
    <t>30th September</t>
  </si>
  <si>
    <t>P23/24-23</t>
  </si>
  <si>
    <t>11th October</t>
  </si>
  <si>
    <t>P23/24-24</t>
  </si>
  <si>
    <t>16th October</t>
  </si>
  <si>
    <t>P23/24-25</t>
  </si>
  <si>
    <t>19th October</t>
  </si>
  <si>
    <t>Transfer to savings account</t>
  </si>
  <si>
    <t>30th October</t>
  </si>
  <si>
    <t>FAB Training</t>
  </si>
  <si>
    <t>P23/24-26</t>
  </si>
  <si>
    <t>2nd November</t>
  </si>
  <si>
    <t>10th November</t>
  </si>
  <si>
    <t>Information Commissioner</t>
  </si>
  <si>
    <t>14th November</t>
  </si>
  <si>
    <t>15th November</t>
  </si>
  <si>
    <t>30th November</t>
  </si>
  <si>
    <t>31st October</t>
  </si>
  <si>
    <t>Transfer from current account</t>
  </si>
  <si>
    <t>P23/24-27</t>
  </si>
  <si>
    <t>P23/24-28</t>
  </si>
  <si>
    <t>P23/24-29</t>
  </si>
  <si>
    <t>P23/24-30</t>
  </si>
  <si>
    <t>P23/24-31</t>
  </si>
  <si>
    <t>7th December</t>
  </si>
  <si>
    <t>P23/24-32</t>
  </si>
  <si>
    <t>29th December</t>
  </si>
  <si>
    <t>CMB Computers</t>
  </si>
  <si>
    <t>P23/24-33</t>
  </si>
  <si>
    <t>2nd January</t>
  </si>
  <si>
    <t>Clear Insurance</t>
  </si>
  <si>
    <t>Catherine Simpson (reimburse)</t>
  </si>
  <si>
    <t>4th January</t>
  </si>
  <si>
    <t>8th January</t>
  </si>
  <si>
    <t>11th January</t>
  </si>
  <si>
    <t>P23/24-34</t>
  </si>
  <si>
    <t>P23/24-35</t>
  </si>
  <si>
    <t>P23/24-36</t>
  </si>
  <si>
    <t>P23/24-37</t>
  </si>
  <si>
    <t>P23/24-38</t>
  </si>
  <si>
    <t>17th January</t>
  </si>
  <si>
    <t>P23/24-39</t>
  </si>
  <si>
    <t>Royal British Legion</t>
  </si>
  <si>
    <t>P23/24-40</t>
  </si>
  <si>
    <t>31st January</t>
  </si>
  <si>
    <t>15th February</t>
  </si>
  <si>
    <t>Thorpe Trees Limited</t>
  </si>
  <si>
    <t>P23/24-41</t>
  </si>
  <si>
    <t>9th February</t>
  </si>
  <si>
    <t>P23/24-40a</t>
  </si>
  <si>
    <t>26th February</t>
  </si>
  <si>
    <t>P23/24-42</t>
  </si>
  <si>
    <t>21st February</t>
  </si>
  <si>
    <t>P23/24-43</t>
  </si>
  <si>
    <t>12 months to 31st March 2024</t>
  </si>
  <si>
    <t>12 months</t>
  </si>
  <si>
    <t>7th March</t>
  </si>
  <si>
    <t>Flagmakers</t>
  </si>
  <si>
    <t>8th March</t>
  </si>
  <si>
    <t>P23/24-44</t>
  </si>
  <si>
    <t>P23/24-45</t>
  </si>
  <si>
    <t>P23/24-46</t>
  </si>
  <si>
    <t>29th February</t>
  </si>
  <si>
    <t>Full Bank Reconciliation 31st March 2024</t>
  </si>
  <si>
    <t>28th March</t>
  </si>
  <si>
    <t>Balance per Bank Statement 31st March</t>
  </si>
  <si>
    <t>Clerk's WFH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</si>
</sst>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5" xfId="0" applyBorder="1"/>
    <xf numFmtId="0" fontId="0" fillId="0" borderId="8" xfId="0" applyBorder="1"/>
    <xf numFmtId="0" fontId="0" fillId="0" borderId="10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3" fillId="0" borderId="0" xfId="0" applyNumberFormat="1" applyFont="1"/>
    <xf numFmtId="166" fontId="13" fillId="0" borderId="1" xfId="0" applyNumberFormat="1" applyFont="1" applyBorder="1"/>
    <xf numFmtId="0" fontId="1" fillId="2" borderId="5" xfId="0" applyFont="1" applyFill="1" applyBorder="1"/>
    <xf numFmtId="0" fontId="0" fillId="0" borderId="11" xfId="0" applyBorder="1"/>
    <xf numFmtId="0" fontId="0" fillId="0" borderId="13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168" fontId="0" fillId="3" borderId="12" xfId="0" applyNumberFormat="1" applyFill="1" applyBorder="1"/>
    <xf numFmtId="2" fontId="1" fillId="2" borderId="9" xfId="0" applyNumberFormat="1" applyFont="1" applyFill="1" applyBorder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2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4" xfId="0" applyNumberFormat="1" applyBorder="1"/>
    <xf numFmtId="2" fontId="0" fillId="0" borderId="6" xfId="0" applyNumberFormat="1" applyBorder="1"/>
    <xf numFmtId="2" fontId="0" fillId="0" borderId="15" xfId="0" applyNumberFormat="1" applyBorder="1"/>
    <xf numFmtId="1" fontId="0" fillId="0" borderId="0" xfId="0" applyNumberFormat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10" xfId="0" applyNumberFormat="1" applyFont="1" applyBorder="1"/>
    <xf numFmtId="2" fontId="20" fillId="0" borderId="8" xfId="0" applyNumberFormat="1" applyFont="1" applyBorder="1"/>
    <xf numFmtId="2" fontId="20" fillId="0" borderId="10" xfId="0" applyNumberFormat="1" applyFont="1" applyBorder="1"/>
    <xf numFmtId="2" fontId="21" fillId="0" borderId="8" xfId="0" applyNumberFormat="1" applyFont="1" applyBorder="1"/>
    <xf numFmtId="2" fontId="21" fillId="0" borderId="10" xfId="0" applyNumberFormat="1" applyFont="1" applyBorder="1"/>
    <xf numFmtId="2" fontId="16" fillId="0" borderId="10" xfId="0" applyNumberFormat="1" applyFont="1" applyBorder="1"/>
    <xf numFmtId="2" fontId="16" fillId="0" borderId="8" xfId="0" applyNumberFormat="1" applyFont="1" applyBorder="1"/>
    <xf numFmtId="1" fontId="0" fillId="0" borderId="6" xfId="0" applyNumberFormat="1" applyBorder="1"/>
    <xf numFmtId="2" fontId="20" fillId="2" borderId="8" xfId="0" applyNumberFormat="1" applyFont="1" applyFill="1" applyBorder="1"/>
    <xf numFmtId="2" fontId="20" fillId="2" borderId="1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erine%20Clark/Dropbox/GOTW/Finance/Monthly%20Finance%20Spread%20Sheets/2019/31st%20March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Comparison"/>
      <sheetName val="Receipts"/>
      <sheetName val="Payments"/>
      <sheetName val="Full Bank Reconciliation"/>
      <sheetName val="PKF Bank Rec"/>
      <sheetName val="Savings Account"/>
      <sheetName val="Budget 2018-19"/>
      <sheetName val="Sheet1"/>
    </sheetNames>
    <sheetDataSet>
      <sheetData sheetId="0"/>
      <sheetData sheetId="1"/>
      <sheetData sheetId="2"/>
      <sheetData sheetId="3"/>
      <sheetData sheetId="4"/>
      <sheetData sheetId="5">
        <row r="15">
          <cell r="C15"/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opLeftCell="A13" workbookViewId="0">
      <selection activeCell="B20" sqref="B20"/>
    </sheetView>
  </sheetViews>
  <sheetFormatPr defaultRowHeight="14.4" x14ac:dyDescent="0.3"/>
  <cols>
    <col min="1" max="1" width="57.33203125" customWidth="1"/>
    <col min="2" max="3" width="12.88671875" style="26" customWidth="1"/>
  </cols>
  <sheetData>
    <row r="1" spans="1:3" ht="15.6" x14ac:dyDescent="0.3">
      <c r="A1" s="22" t="s">
        <v>74</v>
      </c>
    </row>
    <row r="2" spans="1:3" ht="15.6" x14ac:dyDescent="0.3">
      <c r="A2" s="23"/>
    </row>
    <row r="3" spans="1:3" ht="15.6" x14ac:dyDescent="0.3">
      <c r="A3" s="22" t="s">
        <v>239</v>
      </c>
    </row>
    <row r="4" spans="1:3" ht="15.6" x14ac:dyDescent="0.3">
      <c r="A4" s="24"/>
      <c r="B4" s="27" t="s">
        <v>0</v>
      </c>
      <c r="C4" s="27" t="s">
        <v>0</v>
      </c>
    </row>
    <row r="5" spans="1:3" ht="15.6" x14ac:dyDescent="0.3">
      <c r="A5" s="24" t="s">
        <v>1</v>
      </c>
    </row>
    <row r="6" spans="1:3" ht="15.6" x14ac:dyDescent="0.3">
      <c r="A6" s="25" t="s">
        <v>241</v>
      </c>
      <c r="B6" s="26">
        <v>1768.5</v>
      </c>
    </row>
    <row r="7" spans="1:3" ht="15.6" x14ac:dyDescent="0.3">
      <c r="A7" s="25" t="s">
        <v>2</v>
      </c>
    </row>
    <row r="8" spans="1:3" ht="15.6" x14ac:dyDescent="0.3">
      <c r="A8" s="25" t="s">
        <v>3</v>
      </c>
    </row>
    <row r="9" spans="1:3" ht="15.6" x14ac:dyDescent="0.3">
      <c r="A9" s="25" t="s">
        <v>110</v>
      </c>
    </row>
    <row r="10" spans="1:3" ht="15.6" x14ac:dyDescent="0.3">
      <c r="A10" s="23"/>
      <c r="B10" s="19">
        <f>SUM(B8:B9)</f>
        <v>0</v>
      </c>
      <c r="C10" s="26">
        <f>SUM(B6:B7)-B8-B9</f>
        <v>1768.5</v>
      </c>
    </row>
    <row r="11" spans="1:3" ht="15.6" x14ac:dyDescent="0.3">
      <c r="A11" s="23" t="s">
        <v>76</v>
      </c>
    </row>
    <row r="12" spans="1:3" ht="15.6" x14ac:dyDescent="0.3">
      <c r="A12" s="23" t="s">
        <v>241</v>
      </c>
      <c r="B12" s="26">
        <v>14240.88</v>
      </c>
    </row>
    <row r="13" spans="1:3" ht="15.6" x14ac:dyDescent="0.3">
      <c r="A13" s="23" t="s">
        <v>2</v>
      </c>
      <c r="C13" s="26">
        <f>B12+B13</f>
        <v>14240.88</v>
      </c>
    </row>
    <row r="14" spans="1:3" ht="15.6" x14ac:dyDescent="0.3">
      <c r="A14" s="23"/>
    </row>
    <row r="15" spans="1:3" ht="16.2" thickBot="1" x14ac:dyDescent="0.35">
      <c r="A15" s="23" t="s">
        <v>75</v>
      </c>
      <c r="C15" s="43">
        <f>C10+C13</f>
        <v>16009.38</v>
      </c>
    </row>
    <row r="16" spans="1:3" ht="16.2" thickTop="1" x14ac:dyDescent="0.3">
      <c r="A16" s="23"/>
      <c r="C16" s="28"/>
    </row>
    <row r="17" spans="1:11" ht="15.6" x14ac:dyDescent="0.3">
      <c r="A17" s="22" t="s">
        <v>4</v>
      </c>
      <c r="C17" s="28"/>
    </row>
    <row r="18" spans="1:11" ht="15.6" x14ac:dyDescent="0.3">
      <c r="A18" s="22"/>
      <c r="C18" s="28"/>
    </row>
    <row r="19" spans="1:11" s="3" customFormat="1" ht="15.6" x14ac:dyDescent="0.3">
      <c r="A19" s="24" t="s">
        <v>77</v>
      </c>
      <c r="B19" s="28"/>
      <c r="C19" s="28"/>
    </row>
    <row r="20" spans="1:11" ht="15.6" x14ac:dyDescent="0.3">
      <c r="A20" s="23" t="s">
        <v>147</v>
      </c>
      <c r="B20" s="26">
        <v>9088.6200000000008</v>
      </c>
    </row>
    <row r="21" spans="1:11" ht="15.6" x14ac:dyDescent="0.3">
      <c r="A21" s="23" t="s">
        <v>5</v>
      </c>
      <c r="B21" s="26">
        <f>'Cash book'!E98-'Cash book'!K98</f>
        <v>8318.2000000000007</v>
      </c>
    </row>
    <row r="22" spans="1:11" ht="15.6" x14ac:dyDescent="0.3">
      <c r="A22" s="23" t="s">
        <v>97</v>
      </c>
      <c r="B22" s="4">
        <f>'Cash book'!F98</f>
        <v>6638.32</v>
      </c>
      <c r="C22"/>
      <c r="E22" s="4"/>
      <c r="F22" s="4"/>
      <c r="G22" s="4"/>
      <c r="H22" s="4"/>
      <c r="I22" s="4"/>
      <c r="J22" s="4"/>
      <c r="K22" s="4"/>
    </row>
    <row r="23" spans="1:11" ht="15.6" x14ac:dyDescent="0.3">
      <c r="A23" s="23" t="s">
        <v>6</v>
      </c>
      <c r="C23" s="26">
        <f>B20+B21-B22</f>
        <v>10768.5</v>
      </c>
      <c r="E23" s="4"/>
      <c r="F23" s="4"/>
      <c r="G23" s="4"/>
      <c r="H23" s="4"/>
      <c r="I23" s="4"/>
      <c r="J23" s="4"/>
      <c r="K23" s="4"/>
    </row>
    <row r="24" spans="1:11" x14ac:dyDescent="0.3">
      <c r="B24"/>
      <c r="C24"/>
      <c r="E24" s="4"/>
      <c r="F24" s="4"/>
      <c r="G24" s="4"/>
      <c r="H24" s="4"/>
      <c r="I24" s="4"/>
      <c r="J24" s="4"/>
      <c r="K24" s="4"/>
    </row>
    <row r="25" spans="1:11" x14ac:dyDescent="0.3">
      <c r="B25"/>
      <c r="C25"/>
      <c r="E25" s="4"/>
      <c r="F25" s="4"/>
      <c r="G25" s="4"/>
      <c r="H25" s="4"/>
      <c r="I25" s="4"/>
      <c r="J25" s="4"/>
      <c r="K25" s="4"/>
    </row>
    <row r="26" spans="1:11" ht="15.6" x14ac:dyDescent="0.3">
      <c r="A26" s="23" t="s">
        <v>147</v>
      </c>
      <c r="B26" s="44">
        <v>5079.79</v>
      </c>
      <c r="C26" s="44"/>
    </row>
    <row r="27" spans="1:11" ht="15.6" x14ac:dyDescent="0.3">
      <c r="A27" s="23" t="s">
        <v>78</v>
      </c>
      <c r="B27" s="44">
        <f>'[1]Savings Account'!C15</f>
        <v>0</v>
      </c>
      <c r="C27" s="44"/>
    </row>
    <row r="28" spans="1:11" ht="15.6" x14ac:dyDescent="0.3">
      <c r="A28" s="23" t="s">
        <v>79</v>
      </c>
      <c r="B28" s="44"/>
      <c r="C28" s="44"/>
    </row>
    <row r="29" spans="1:11" ht="15.6" x14ac:dyDescent="0.3">
      <c r="A29" s="23" t="s">
        <v>80</v>
      </c>
      <c r="B29" s="44">
        <f>'Cash book'!K98</f>
        <v>161.09</v>
      </c>
      <c r="C29" s="44"/>
    </row>
    <row r="30" spans="1:11" ht="15.6" x14ac:dyDescent="0.3">
      <c r="A30" s="23" t="s">
        <v>81</v>
      </c>
      <c r="B30" s="45"/>
      <c r="C30" s="44">
        <f>SUM(B26:B29)</f>
        <v>5240.88</v>
      </c>
    </row>
    <row r="32" spans="1:11" ht="16.2" thickBot="1" x14ac:dyDescent="0.35">
      <c r="A32" s="23" t="s">
        <v>82</v>
      </c>
      <c r="B32" s="44"/>
      <c r="C32" s="43">
        <f>C23+C30</f>
        <v>16009.380000000001</v>
      </c>
    </row>
    <row r="33" spans="1:3" ht="16.2" thickTop="1" x14ac:dyDescent="0.3">
      <c r="A33" s="23"/>
    </row>
    <row r="34" spans="1:3" ht="15.6" x14ac:dyDescent="0.3">
      <c r="A34" s="23"/>
      <c r="B34" s="26" t="s">
        <v>11</v>
      </c>
    </row>
    <row r="35" spans="1:3" ht="15.6" x14ac:dyDescent="0.3">
      <c r="A35" s="23"/>
    </row>
    <row r="36" spans="1:3" ht="15.6" x14ac:dyDescent="0.3">
      <c r="A36" s="23"/>
    </row>
    <row r="37" spans="1:3" ht="15.6" x14ac:dyDescent="0.3">
      <c r="A37" s="23"/>
      <c r="C37" s="28"/>
    </row>
    <row r="38" spans="1:3" ht="15.6" x14ac:dyDescent="0.3">
      <c r="A38" s="23"/>
    </row>
  </sheetData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topLeftCell="A19" workbookViewId="0">
      <selection activeCell="H18" sqref="H18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92</v>
      </c>
      <c r="B1" s="3"/>
      <c r="H1" s="13">
        <v>12</v>
      </c>
      <c r="I1" s="13"/>
      <c r="J1" s="15"/>
    </row>
    <row r="2" spans="1:10" x14ac:dyDescent="0.3">
      <c r="A2" s="3" t="s">
        <v>7</v>
      </c>
      <c r="B2" s="2" t="s">
        <v>8</v>
      </c>
      <c r="D2" s="2" t="s">
        <v>231</v>
      </c>
      <c r="E2" s="2"/>
      <c r="F2" s="2" t="s">
        <v>9</v>
      </c>
      <c r="G2" s="2"/>
      <c r="H2" s="2" t="s">
        <v>10</v>
      </c>
      <c r="I2" s="3"/>
      <c r="J2" s="7"/>
    </row>
    <row r="3" spans="1:10" ht="15.6" x14ac:dyDescent="0.3">
      <c r="A3" s="24" t="s">
        <v>230</v>
      </c>
      <c r="B3" s="12" t="s">
        <v>11</v>
      </c>
      <c r="C3" s="12"/>
      <c r="D3" s="2" t="s">
        <v>12</v>
      </c>
      <c r="E3" s="2"/>
      <c r="F3" s="2" t="s">
        <v>12</v>
      </c>
      <c r="G3" s="2"/>
      <c r="H3" s="2" t="s">
        <v>12</v>
      </c>
      <c r="I3" s="3"/>
      <c r="J3" s="3"/>
    </row>
    <row r="4" spans="1:10" x14ac:dyDescent="0.3">
      <c r="B4" s="3"/>
      <c r="C4" s="3"/>
      <c r="D4" s="16" t="s">
        <v>13</v>
      </c>
    </row>
    <row r="5" spans="1:10" x14ac:dyDescent="0.3">
      <c r="A5" s="3"/>
      <c r="B5" s="12" t="s">
        <v>0</v>
      </c>
      <c r="C5" s="3"/>
      <c r="D5" s="12" t="s">
        <v>0</v>
      </c>
      <c r="F5" s="12" t="s">
        <v>0</v>
      </c>
      <c r="H5" s="12" t="s">
        <v>0</v>
      </c>
    </row>
    <row r="6" spans="1:10" x14ac:dyDescent="0.3">
      <c r="A6" s="10" t="s">
        <v>14</v>
      </c>
    </row>
    <row r="7" spans="1:10" x14ac:dyDescent="0.3">
      <c r="A7" t="s">
        <v>15</v>
      </c>
      <c r="B7" s="35">
        <f>'Cash book'!G98</f>
        <v>8000</v>
      </c>
      <c r="C7" s="9"/>
      <c r="E7" s="9"/>
      <c r="F7" s="9"/>
      <c r="G7" s="9"/>
      <c r="H7" s="35">
        <f>Budget!H39</f>
        <v>8000</v>
      </c>
      <c r="I7" s="9"/>
    </row>
    <row r="8" spans="1:10" x14ac:dyDescent="0.3">
      <c r="A8" t="s">
        <v>16</v>
      </c>
      <c r="B8" s="35">
        <f>'Cash book'!J98+'Cash book'!K98</f>
        <v>296.22000000000003</v>
      </c>
      <c r="C8" s="9"/>
      <c r="D8" s="9"/>
      <c r="E8" s="9"/>
      <c r="F8" s="9"/>
      <c r="G8" s="9"/>
      <c r="H8" s="35">
        <v>0</v>
      </c>
      <c r="I8" s="9"/>
    </row>
    <row r="9" spans="1:10" x14ac:dyDescent="0.3">
      <c r="A9" t="s">
        <v>17</v>
      </c>
      <c r="B9" s="35">
        <f>'Cash book'!H98</f>
        <v>183.07</v>
      </c>
      <c r="C9" s="9"/>
      <c r="D9" s="9"/>
      <c r="E9" s="9"/>
      <c r="F9" s="9"/>
      <c r="G9" s="9"/>
      <c r="H9" s="35">
        <v>0</v>
      </c>
      <c r="I9" s="9"/>
    </row>
    <row r="10" spans="1:10" x14ac:dyDescent="0.3">
      <c r="B10" s="9"/>
      <c r="C10" s="9"/>
      <c r="D10" s="9"/>
      <c r="E10" s="9"/>
      <c r="F10" s="9"/>
      <c r="G10" s="9"/>
      <c r="H10" s="9"/>
      <c r="I10" s="9"/>
    </row>
    <row r="11" spans="1:10" x14ac:dyDescent="0.3">
      <c r="B11" s="11"/>
      <c r="C11" s="9"/>
      <c r="D11" s="11"/>
      <c r="E11" s="9"/>
      <c r="F11" s="11"/>
      <c r="G11" s="9"/>
      <c r="H11" s="11"/>
      <c r="I11" s="9"/>
    </row>
    <row r="12" spans="1:10" x14ac:dyDescent="0.3">
      <c r="A12" t="s">
        <v>18</v>
      </c>
      <c r="B12" s="35">
        <f>SUM(B7:B9)</f>
        <v>8479.2899999999991</v>
      </c>
      <c r="C12" s="9"/>
      <c r="D12" s="35">
        <f>+H12*$H$1/12</f>
        <v>8000</v>
      </c>
      <c r="E12" s="9"/>
      <c r="F12" s="35">
        <f>+B12-D12</f>
        <v>479.28999999999905</v>
      </c>
      <c r="G12" s="9"/>
      <c r="H12" s="35">
        <f>SUM(H7:H11)</f>
        <v>8000</v>
      </c>
      <c r="I12" s="9"/>
    </row>
    <row r="13" spans="1:10" x14ac:dyDescent="0.3">
      <c r="B13" s="9"/>
      <c r="C13" s="9"/>
      <c r="D13" s="9"/>
      <c r="E13" s="9"/>
      <c r="F13" s="9"/>
      <c r="G13" s="9"/>
      <c r="H13" s="9"/>
      <c r="I13" s="9"/>
    </row>
    <row r="14" spans="1:10" x14ac:dyDescent="0.3">
      <c r="A14" s="10" t="s">
        <v>19</v>
      </c>
      <c r="B14" s="9"/>
      <c r="C14" s="9"/>
      <c r="D14" s="9"/>
      <c r="E14" s="9"/>
      <c r="F14" s="9"/>
      <c r="G14" s="9"/>
      <c r="H14" s="9"/>
      <c r="I14" s="9"/>
    </row>
    <row r="15" spans="1:10" x14ac:dyDescent="0.3">
      <c r="A15" t="s">
        <v>20</v>
      </c>
      <c r="B15" s="35">
        <f>'Cash book'!M98</f>
        <v>2325</v>
      </c>
      <c r="C15" s="9"/>
      <c r="D15" s="35">
        <f t="shared" ref="D15:D29" si="0">+H15*$H$1/12</f>
        <v>2325</v>
      </c>
      <c r="E15" s="9"/>
      <c r="F15" s="9">
        <f t="shared" ref="F15:F30" si="1">-B15+D15</f>
        <v>0</v>
      </c>
      <c r="G15" s="9"/>
      <c r="H15" s="35">
        <f>Budget!H7</f>
        <v>2325</v>
      </c>
      <c r="I15" s="9"/>
    </row>
    <row r="16" spans="1:10" x14ac:dyDescent="0.3">
      <c r="A16" t="s">
        <v>21</v>
      </c>
      <c r="B16" s="35">
        <f>'Cash book'!O98</f>
        <v>10.25</v>
      </c>
      <c r="C16" s="9"/>
      <c r="D16" s="35">
        <f t="shared" si="0"/>
        <v>100</v>
      </c>
      <c r="E16" s="9"/>
      <c r="F16" s="9">
        <f t="shared" si="1"/>
        <v>89.75</v>
      </c>
      <c r="G16" s="9"/>
      <c r="H16" s="35">
        <f>Budget!H8</f>
        <v>100</v>
      </c>
      <c r="I16" s="9"/>
    </row>
    <row r="17" spans="1:9" x14ac:dyDescent="0.3">
      <c r="A17" t="s">
        <v>242</v>
      </c>
      <c r="B17" s="35">
        <f>'Cash book'!N98</f>
        <v>65</v>
      </c>
      <c r="C17" s="9"/>
      <c r="D17" s="35">
        <f t="shared" si="0"/>
        <v>65</v>
      </c>
      <c r="E17" s="9"/>
      <c r="F17" s="9">
        <f t="shared" si="1"/>
        <v>0</v>
      </c>
      <c r="G17" s="9"/>
      <c r="H17" s="35">
        <f>Budget!H9</f>
        <v>65</v>
      </c>
      <c r="I17" s="9"/>
    </row>
    <row r="18" spans="1:9" x14ac:dyDescent="0.3">
      <c r="A18" t="s">
        <v>22</v>
      </c>
      <c r="B18" s="35">
        <f>'Cash book'!AA98</f>
        <v>192</v>
      </c>
      <c r="C18" s="9"/>
      <c r="D18" s="35">
        <f t="shared" si="0"/>
        <v>500</v>
      </c>
      <c r="E18" s="9"/>
      <c r="F18" s="9">
        <f t="shared" si="1"/>
        <v>308</v>
      </c>
      <c r="G18" s="9"/>
      <c r="H18" s="35">
        <f>Budget!H10</f>
        <v>500</v>
      </c>
      <c r="I18" s="9"/>
    </row>
    <row r="19" spans="1:9" x14ac:dyDescent="0.3">
      <c r="A19" t="s">
        <v>23</v>
      </c>
      <c r="B19" s="35">
        <f>'Cash book'!Q98</f>
        <v>555.79999999999995</v>
      </c>
      <c r="C19" s="9"/>
      <c r="D19" s="35">
        <f t="shared" si="0"/>
        <v>750</v>
      </c>
      <c r="E19" s="9"/>
      <c r="F19" s="9">
        <f t="shared" si="1"/>
        <v>194.20000000000005</v>
      </c>
      <c r="G19" s="9"/>
      <c r="H19" s="35">
        <f>Budget!H11+Budget!H20</f>
        <v>750</v>
      </c>
      <c r="I19" s="9"/>
    </row>
    <row r="20" spans="1:9" x14ac:dyDescent="0.3">
      <c r="A20" t="s">
        <v>84</v>
      </c>
      <c r="B20" s="35">
        <f>'Cash book'!U98</f>
        <v>726.36000000000013</v>
      </c>
      <c r="C20" s="9"/>
      <c r="D20" s="35">
        <f t="shared" si="0"/>
        <v>1000</v>
      </c>
      <c r="E20" s="9"/>
      <c r="F20" s="9">
        <f t="shared" si="1"/>
        <v>273.63999999999987</v>
      </c>
      <c r="G20" s="9"/>
      <c r="H20" s="35">
        <f>Budget!H23</f>
        <v>1000</v>
      </c>
      <c r="I20" s="9"/>
    </row>
    <row r="21" spans="1:9" x14ac:dyDescent="0.3">
      <c r="A21" t="s">
        <v>24</v>
      </c>
      <c r="B21" s="35">
        <f>'Cash book'!W98</f>
        <v>665.56</v>
      </c>
      <c r="C21" s="9"/>
      <c r="D21" s="35">
        <f t="shared" si="0"/>
        <v>1000</v>
      </c>
      <c r="E21" s="9"/>
      <c r="F21" s="9">
        <f t="shared" si="1"/>
        <v>334.44000000000005</v>
      </c>
      <c r="G21" s="9"/>
      <c r="H21" s="35">
        <f>Budget!H12</f>
        <v>1000</v>
      </c>
      <c r="I21" s="9"/>
    </row>
    <row r="22" spans="1:9" x14ac:dyDescent="0.3">
      <c r="A22" t="s">
        <v>25</v>
      </c>
      <c r="B22" s="35">
        <f>'Cash book'!R98</f>
        <v>529.66</v>
      </c>
      <c r="C22" s="9"/>
      <c r="D22" s="35">
        <f t="shared" si="0"/>
        <v>500</v>
      </c>
      <c r="E22" s="9"/>
      <c r="F22" s="9">
        <f t="shared" si="1"/>
        <v>-29.659999999999968</v>
      </c>
      <c r="G22" s="9"/>
      <c r="H22" s="35">
        <f>Budget!H13</f>
        <v>500</v>
      </c>
      <c r="I22" s="9"/>
    </row>
    <row r="23" spans="1:9" x14ac:dyDescent="0.3">
      <c r="A23" t="s">
        <v>83</v>
      </c>
      <c r="B23" s="35">
        <f>'Cash book'!P98</f>
        <v>96.88</v>
      </c>
      <c r="C23" s="9"/>
      <c r="D23" s="35">
        <f t="shared" si="0"/>
        <v>150</v>
      </c>
      <c r="E23" s="9"/>
      <c r="F23" s="9">
        <f t="shared" si="1"/>
        <v>53.120000000000005</v>
      </c>
      <c r="G23" s="9"/>
      <c r="H23" s="35">
        <f>Budget!H24</f>
        <v>150</v>
      </c>
      <c r="I23" s="9"/>
    </row>
    <row r="24" spans="1:9" x14ac:dyDescent="0.3">
      <c r="A24" t="s">
        <v>26</v>
      </c>
      <c r="B24" s="35">
        <f>'Cash book'!T98</f>
        <v>547.11</v>
      </c>
      <c r="C24" s="9"/>
      <c r="D24" s="35">
        <f t="shared" si="0"/>
        <v>411</v>
      </c>
      <c r="E24" s="9"/>
      <c r="F24" s="9">
        <f t="shared" si="1"/>
        <v>-136.11000000000001</v>
      </c>
      <c r="G24" s="9"/>
      <c r="H24" s="35">
        <f>Budget!H14+Budget!H15+Budget!H16</f>
        <v>411</v>
      </c>
      <c r="I24" s="9"/>
    </row>
    <row r="25" spans="1:9" x14ac:dyDescent="0.3">
      <c r="A25" t="s">
        <v>27</v>
      </c>
      <c r="B25" s="35">
        <f>'Cash book'!X98</f>
        <v>25</v>
      </c>
      <c r="C25" s="9"/>
      <c r="D25" s="35">
        <f t="shared" si="0"/>
        <v>300</v>
      </c>
      <c r="E25" s="9"/>
      <c r="F25" s="9">
        <f t="shared" si="1"/>
        <v>275</v>
      </c>
      <c r="G25" s="9"/>
      <c r="H25" s="35">
        <f>Budget!H22</f>
        <v>300</v>
      </c>
      <c r="I25" s="9"/>
    </row>
    <row r="26" spans="1:9" x14ac:dyDescent="0.3">
      <c r="A26" t="s">
        <v>47</v>
      </c>
      <c r="B26" s="35">
        <f>'Cash book'!Z98</f>
        <v>200</v>
      </c>
      <c r="C26" s="9"/>
      <c r="D26" s="35">
        <f t="shared" si="0"/>
        <v>500</v>
      </c>
      <c r="E26" s="9"/>
      <c r="F26" s="9">
        <f t="shared" si="1"/>
        <v>300</v>
      </c>
      <c r="G26" s="9"/>
      <c r="H26" s="9">
        <f>Budget!H18+Budget!H19</f>
        <v>500</v>
      </c>
      <c r="I26" s="9"/>
    </row>
    <row r="27" spans="1:9" x14ac:dyDescent="0.3">
      <c r="A27" t="s">
        <v>60</v>
      </c>
      <c r="B27" s="35">
        <f>'Cash book'!S98</f>
        <v>634.67999999999995</v>
      </c>
      <c r="C27" s="9"/>
      <c r="D27" s="35">
        <f t="shared" si="0"/>
        <v>1000</v>
      </c>
      <c r="E27" s="9"/>
      <c r="F27" s="9">
        <f t="shared" si="1"/>
        <v>365.32000000000005</v>
      </c>
      <c r="G27" s="9"/>
      <c r="H27" s="9">
        <f>Budget!H21</f>
        <v>1000</v>
      </c>
      <c r="I27" s="9"/>
    </row>
    <row r="28" spans="1:9" x14ac:dyDescent="0.3">
      <c r="A28" t="s">
        <v>69</v>
      </c>
      <c r="B28" s="35">
        <f>'Cash book'!Y98</f>
        <v>0</v>
      </c>
      <c r="C28" s="9"/>
      <c r="D28" s="35">
        <f t="shared" si="0"/>
        <v>1000</v>
      </c>
      <c r="E28" s="9"/>
      <c r="F28" s="9">
        <f t="shared" si="1"/>
        <v>1000</v>
      </c>
      <c r="G28" s="9"/>
      <c r="H28" s="9">
        <f>Budget!H25</f>
        <v>1000</v>
      </c>
      <c r="I28" s="9"/>
    </row>
    <row r="29" spans="1:9" x14ac:dyDescent="0.3">
      <c r="A29" t="s">
        <v>98</v>
      </c>
      <c r="B29" s="35">
        <f>'Cash book'!V98</f>
        <v>65.02000000000001</v>
      </c>
      <c r="C29" s="9"/>
      <c r="D29" s="35">
        <f t="shared" si="0"/>
        <v>0</v>
      </c>
      <c r="E29" s="9"/>
      <c r="F29" s="9">
        <f t="shared" si="1"/>
        <v>-65.02000000000001</v>
      </c>
      <c r="G29" s="9"/>
      <c r="H29" s="9">
        <f>Budget!H26</f>
        <v>0</v>
      </c>
      <c r="I29" s="9"/>
    </row>
    <row r="30" spans="1:9" x14ac:dyDescent="0.3">
      <c r="B30" s="17">
        <f>SUM(B15:B29)</f>
        <v>6638.3200000000006</v>
      </c>
      <c r="C30" s="9"/>
      <c r="D30" s="17">
        <v>0</v>
      </c>
      <c r="E30" s="9"/>
      <c r="F30" s="17">
        <f t="shared" si="1"/>
        <v>-6638.3200000000006</v>
      </c>
      <c r="G30" s="9"/>
      <c r="H30" s="17">
        <f>SUM(H15:H28)</f>
        <v>9601</v>
      </c>
      <c r="I30" s="9"/>
    </row>
    <row r="31" spans="1:9" x14ac:dyDescent="0.3">
      <c r="B31" s="11"/>
      <c r="C31" s="9"/>
      <c r="D31" s="11"/>
      <c r="E31" s="9"/>
      <c r="F31" s="11" t="s">
        <v>11</v>
      </c>
      <c r="G31" s="9"/>
      <c r="H31" s="11"/>
      <c r="I31" s="9"/>
    </row>
    <row r="32" spans="1:9" x14ac:dyDescent="0.3">
      <c r="A32" t="s">
        <v>28</v>
      </c>
      <c r="B32" s="35">
        <f>+B12-B30</f>
        <v>1840.9699999999984</v>
      </c>
      <c r="C32" s="9"/>
      <c r="D32" s="35">
        <f>+D12-D30</f>
        <v>8000</v>
      </c>
      <c r="E32" s="9"/>
      <c r="F32" s="35">
        <f>+B32-D32</f>
        <v>-6159.0300000000016</v>
      </c>
      <c r="G32" s="9"/>
      <c r="H32" s="35">
        <f>+H12-H30</f>
        <v>-1601</v>
      </c>
      <c r="I32" s="9"/>
    </row>
    <row r="34" spans="1:9" x14ac:dyDescent="0.3">
      <c r="A34" t="s">
        <v>29</v>
      </c>
      <c r="B34" s="9">
        <f>'Full Reconciliation'!B20+'Full Reconciliation'!B26</f>
        <v>14168.41</v>
      </c>
      <c r="H34" s="9"/>
      <c r="I34" s="9"/>
    </row>
    <row r="36" spans="1:9" ht="15" thickBot="1" x14ac:dyDescent="0.35">
      <c r="A36" t="s">
        <v>30</v>
      </c>
      <c r="B36" s="21">
        <f>+B32+B34</f>
        <v>16009.379999999997</v>
      </c>
      <c r="H36" s="14">
        <f>+H32+H34</f>
        <v>-1601</v>
      </c>
      <c r="I36" s="9"/>
    </row>
    <row r="37" spans="1:9" ht="15" thickTop="1" x14ac:dyDescent="0.3"/>
    <row r="39" spans="1:9" x14ac:dyDescent="0.3">
      <c r="A39" t="s">
        <v>31</v>
      </c>
      <c r="B39" s="20">
        <f>+B30-'Cash book'!F98</f>
        <v>0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K106"/>
  <sheetViews>
    <sheetView zoomScaleNormal="100" workbookViewId="0">
      <pane ySplit="3" topLeftCell="A87" activePane="bottomLeft" state="frozen"/>
      <selection activeCell="D1" sqref="D1"/>
      <selection pane="bottomLeft" activeCell="O106" sqref="O106"/>
    </sheetView>
  </sheetViews>
  <sheetFormatPr defaultRowHeight="14.4" x14ac:dyDescent="0.3"/>
  <cols>
    <col min="1" max="1" width="14.88671875" customWidth="1"/>
    <col min="2" max="2" width="28.44140625" customWidth="1"/>
    <col min="3" max="3" width="16.33203125" customWidth="1"/>
    <col min="4" max="4" width="10.33203125" customWidth="1"/>
    <col min="5" max="5" width="7.664062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2" width="10.5546875" customWidth="1"/>
    <col min="13" max="14" width="13.33203125" customWidth="1"/>
    <col min="15" max="15" width="11" customWidth="1"/>
    <col min="16" max="16" width="8.33203125" customWidth="1"/>
    <col min="17" max="17" width="8.88671875" customWidth="1"/>
    <col min="18" max="18" width="9.88671875" bestFit="1" customWidth="1"/>
    <col min="19" max="19" width="8.6640625" bestFit="1" customWidth="1"/>
    <col min="20" max="20" width="7.44140625" customWidth="1"/>
    <col min="21" max="23" width="9.33203125" customWidth="1"/>
    <col min="24" max="25" width="8.5546875" customWidth="1"/>
    <col min="26" max="26" width="9.5546875" customWidth="1"/>
    <col min="27" max="27" width="9.44140625" bestFit="1" customWidth="1"/>
    <col min="28" max="29" width="9.44140625" customWidth="1"/>
    <col min="30" max="30" width="17.88671875" customWidth="1"/>
    <col min="31" max="31" width="9.44140625" customWidth="1"/>
    <col min="32" max="32" width="12.33203125" customWidth="1"/>
    <col min="33" max="33" width="9.88671875" customWidth="1"/>
  </cols>
  <sheetData>
    <row r="1" spans="1:33" ht="41.25" customHeight="1" x14ac:dyDescent="0.3">
      <c r="A1" s="3" t="s">
        <v>41</v>
      </c>
    </row>
    <row r="2" spans="1:33" ht="21" x14ac:dyDescent="0.4">
      <c r="G2" s="60" t="s">
        <v>32</v>
      </c>
      <c r="L2" s="6"/>
      <c r="M2" s="55" t="s">
        <v>46</v>
      </c>
      <c r="N2" s="55"/>
      <c r="O2" s="3"/>
      <c r="P2" s="3"/>
      <c r="Q2" s="3"/>
      <c r="AF2" s="6" t="s">
        <v>86</v>
      </c>
    </row>
    <row r="3" spans="1:33" x14ac:dyDescent="0.3">
      <c r="A3" s="3" t="s">
        <v>42</v>
      </c>
      <c r="B3" s="3" t="s">
        <v>35</v>
      </c>
      <c r="C3" s="3" t="s">
        <v>53</v>
      </c>
      <c r="D3" s="3" t="s">
        <v>43</v>
      </c>
      <c r="E3" s="3" t="s">
        <v>44</v>
      </c>
      <c r="F3" s="3" t="s">
        <v>45</v>
      </c>
      <c r="G3" s="3" t="s">
        <v>15</v>
      </c>
      <c r="H3" s="3" t="s">
        <v>47</v>
      </c>
      <c r="I3" s="3" t="s">
        <v>95</v>
      </c>
      <c r="J3" s="3" t="s">
        <v>55</v>
      </c>
      <c r="K3" s="3" t="s">
        <v>72</v>
      </c>
      <c r="L3" s="3" t="s">
        <v>33</v>
      </c>
      <c r="M3" s="3" t="s">
        <v>48</v>
      </c>
      <c r="N3" s="3" t="s">
        <v>242</v>
      </c>
      <c r="O3" s="3" t="s">
        <v>56</v>
      </c>
      <c r="P3" s="3" t="s">
        <v>49</v>
      </c>
      <c r="Q3" s="3" t="s">
        <v>52</v>
      </c>
      <c r="R3" s="3" t="s">
        <v>25</v>
      </c>
      <c r="S3" s="3" t="s">
        <v>60</v>
      </c>
      <c r="T3" s="3" t="s">
        <v>36</v>
      </c>
      <c r="U3" s="3" t="s">
        <v>85</v>
      </c>
      <c r="V3" s="3" t="s">
        <v>98</v>
      </c>
      <c r="W3" s="3" t="s">
        <v>51</v>
      </c>
      <c r="X3" s="3" t="s">
        <v>50</v>
      </c>
      <c r="Y3" s="3" t="s">
        <v>94</v>
      </c>
      <c r="Z3" s="3" t="s">
        <v>93</v>
      </c>
      <c r="AA3" s="3" t="s">
        <v>22</v>
      </c>
      <c r="AB3" s="3" t="s">
        <v>33</v>
      </c>
      <c r="AC3" s="3" t="s">
        <v>96</v>
      </c>
      <c r="AD3" s="56" t="s">
        <v>91</v>
      </c>
      <c r="AE3" s="3" t="s">
        <v>59</v>
      </c>
      <c r="AF3" s="3" t="s">
        <v>87</v>
      </c>
      <c r="AG3" s="3" t="s">
        <v>88</v>
      </c>
    </row>
    <row r="5" spans="1:33" x14ac:dyDescent="0.3">
      <c r="AF5" s="46">
        <v>4088.62</v>
      </c>
      <c r="AG5" s="54">
        <v>10079.790000000001</v>
      </c>
    </row>
    <row r="6" spans="1:33" x14ac:dyDescent="0.3">
      <c r="A6" t="s">
        <v>103</v>
      </c>
      <c r="B6" t="s">
        <v>100</v>
      </c>
      <c r="C6" t="s">
        <v>112</v>
      </c>
      <c r="D6" t="s">
        <v>113</v>
      </c>
      <c r="E6" s="32"/>
      <c r="F6" s="18">
        <v>9.9</v>
      </c>
      <c r="G6" s="29"/>
      <c r="H6" s="8"/>
      <c r="I6" s="18"/>
      <c r="J6" s="8"/>
      <c r="K6" s="8"/>
      <c r="L6" s="61">
        <f>SUM(G6:K6)</f>
        <v>0</v>
      </c>
      <c r="M6" s="18"/>
      <c r="N6" s="18"/>
      <c r="O6" s="8"/>
      <c r="P6" s="18"/>
      <c r="Q6" s="8"/>
      <c r="R6" s="8"/>
      <c r="S6" s="8"/>
      <c r="T6" s="8"/>
      <c r="U6" s="8"/>
      <c r="V6" s="18">
        <v>9.9</v>
      </c>
      <c r="W6" s="8"/>
      <c r="X6" s="8"/>
      <c r="Y6" s="8"/>
      <c r="Z6" s="8"/>
      <c r="AA6" s="8"/>
      <c r="AB6" s="18">
        <f>SUM(M6:AA6)</f>
        <v>9.9</v>
      </c>
      <c r="AC6" s="18"/>
      <c r="AD6" s="18"/>
      <c r="AE6" s="8">
        <v>0.47</v>
      </c>
      <c r="AF6" s="33">
        <f>AF5+L6-AB6-K6</f>
        <v>4078.72</v>
      </c>
      <c r="AG6" s="34">
        <f>AG5+K6</f>
        <v>10079.790000000001</v>
      </c>
    </row>
    <row r="7" spans="1:33" x14ac:dyDescent="0.3">
      <c r="B7" t="s">
        <v>102</v>
      </c>
      <c r="C7" t="s">
        <v>112</v>
      </c>
      <c r="D7" t="s">
        <v>114</v>
      </c>
      <c r="E7" s="33"/>
      <c r="F7" s="4">
        <v>313.05</v>
      </c>
      <c r="G7" s="30"/>
      <c r="I7" s="4"/>
      <c r="L7" s="62"/>
      <c r="M7" s="4"/>
      <c r="N7" s="4"/>
      <c r="P7" s="4"/>
      <c r="T7">
        <v>313.05</v>
      </c>
      <c r="AB7" s="4">
        <f>SUM(M7:AA7)</f>
        <v>313.05</v>
      </c>
      <c r="AC7" s="4"/>
      <c r="AD7" s="4"/>
      <c r="AF7" s="33">
        <f>AF6+L7-AB7-K7</f>
        <v>3765.6699999999996</v>
      </c>
      <c r="AG7" s="34">
        <f>AG6+K7</f>
        <v>10079.790000000001</v>
      </c>
    </row>
    <row r="8" spans="1:33" x14ac:dyDescent="0.3">
      <c r="A8" t="s">
        <v>115</v>
      </c>
      <c r="B8" t="s">
        <v>101</v>
      </c>
      <c r="C8" t="s">
        <v>112</v>
      </c>
      <c r="D8" t="s">
        <v>116</v>
      </c>
      <c r="E8" s="30"/>
      <c r="F8" s="4">
        <v>193.75</v>
      </c>
      <c r="G8" s="30"/>
      <c r="L8" s="59">
        <f t="shared" ref="L8:L48" si="0">SUM(G8:K8)</f>
        <v>0</v>
      </c>
      <c r="M8" s="4">
        <v>193.75</v>
      </c>
      <c r="N8" s="4"/>
      <c r="P8" s="4"/>
      <c r="AB8" s="4">
        <f t="shared" ref="AB8:AB74" si="1">SUM(M8:AA8)</f>
        <v>193.75</v>
      </c>
      <c r="AC8" s="4"/>
      <c r="AD8" s="4"/>
      <c r="AE8" s="31"/>
      <c r="AF8" s="33">
        <f>AF7+L8-AB8-K8</f>
        <v>3571.9199999999996</v>
      </c>
      <c r="AG8" s="34">
        <f>AG7+K8</f>
        <v>10079.790000000001</v>
      </c>
    </row>
    <row r="9" spans="1:33" x14ac:dyDescent="0.3">
      <c r="A9" t="s">
        <v>117</v>
      </c>
      <c r="B9" t="s">
        <v>119</v>
      </c>
      <c r="C9" t="s">
        <v>112</v>
      </c>
      <c r="D9" t="s">
        <v>118</v>
      </c>
      <c r="E9" s="33"/>
      <c r="F9" s="4">
        <v>52.43</v>
      </c>
      <c r="G9" s="30"/>
      <c r="H9" s="4"/>
      <c r="L9" s="62">
        <f t="shared" si="0"/>
        <v>0</v>
      </c>
      <c r="P9" s="4"/>
      <c r="W9" s="4"/>
      <c r="AA9" s="4"/>
      <c r="AB9" s="4">
        <f t="shared" si="1"/>
        <v>0</v>
      </c>
      <c r="AC9" s="4"/>
      <c r="AD9" s="4"/>
      <c r="AE9" s="34"/>
      <c r="AF9" s="33">
        <f>AF8+L9-AB9-K9</f>
        <v>3571.9199999999996</v>
      </c>
      <c r="AG9" s="34">
        <f>AG8+K9</f>
        <v>10079.790000000001</v>
      </c>
    </row>
    <row r="10" spans="1:33" x14ac:dyDescent="0.3">
      <c r="B10" t="s">
        <v>120</v>
      </c>
      <c r="C10" t="s">
        <v>112</v>
      </c>
      <c r="E10" s="33"/>
      <c r="F10" s="4">
        <v>-52.43</v>
      </c>
      <c r="G10" s="33"/>
      <c r="H10" s="4"/>
      <c r="I10" s="4"/>
      <c r="J10" s="4"/>
      <c r="K10" s="4"/>
      <c r="L10" s="62">
        <f t="shared" si="0"/>
        <v>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>
        <f t="shared" si="1"/>
        <v>0</v>
      </c>
      <c r="AC10" s="4"/>
      <c r="AD10" s="4"/>
      <c r="AE10" s="34"/>
      <c r="AF10" s="33">
        <f>AF9+L10-AB10-K10</f>
        <v>3571.9199999999996</v>
      </c>
      <c r="AG10" s="34">
        <f>AG9+K10</f>
        <v>10079.790000000001</v>
      </c>
    </row>
    <row r="11" spans="1:33" x14ac:dyDescent="0.3">
      <c r="A11" t="s">
        <v>121</v>
      </c>
      <c r="B11" t="s">
        <v>105</v>
      </c>
      <c r="C11" t="s">
        <v>106</v>
      </c>
      <c r="D11" t="s">
        <v>122</v>
      </c>
      <c r="E11" s="33">
        <v>135.13</v>
      </c>
      <c r="F11" s="4"/>
      <c r="G11" s="33"/>
      <c r="H11" s="4"/>
      <c r="I11" s="4"/>
      <c r="J11" s="4">
        <v>135.13</v>
      </c>
      <c r="K11" s="4"/>
      <c r="L11" s="62">
        <f t="shared" si="0"/>
        <v>135.13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f t="shared" si="1"/>
        <v>0</v>
      </c>
      <c r="AC11" s="4"/>
      <c r="AD11" s="4"/>
      <c r="AE11" s="34"/>
      <c r="AF11" s="33">
        <f>AF10+L11-AB11-K11</f>
        <v>3707.0499999999997</v>
      </c>
      <c r="AG11" s="34">
        <f>AG10+K11</f>
        <v>10079.790000000001</v>
      </c>
    </row>
    <row r="12" spans="1:33" x14ac:dyDescent="0.3">
      <c r="B12" t="s">
        <v>109</v>
      </c>
      <c r="C12" t="s">
        <v>112</v>
      </c>
      <c r="D12" t="s">
        <v>123</v>
      </c>
      <c r="E12" s="33"/>
      <c r="F12" s="4">
        <v>52.43</v>
      </c>
      <c r="G12" s="33"/>
      <c r="H12" s="4"/>
      <c r="I12" s="4"/>
      <c r="J12" s="4"/>
      <c r="K12" s="4"/>
      <c r="L12" s="62">
        <f t="shared" si="0"/>
        <v>0</v>
      </c>
      <c r="M12" s="4"/>
      <c r="N12" s="4"/>
      <c r="O12" s="4"/>
      <c r="P12" s="4">
        <v>52.43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>
        <f t="shared" si="1"/>
        <v>52.43</v>
      </c>
      <c r="AC12" s="4"/>
      <c r="AD12" s="4"/>
      <c r="AE12" s="34">
        <v>0.45</v>
      </c>
      <c r="AF12" s="33">
        <f>AF11+L12-AB12-K12</f>
        <v>3654.62</v>
      </c>
      <c r="AG12" s="34">
        <f>AG11+K12</f>
        <v>10079.790000000001</v>
      </c>
    </row>
    <row r="13" spans="1:33" x14ac:dyDescent="0.3">
      <c r="A13" t="s">
        <v>124</v>
      </c>
      <c r="B13" t="s">
        <v>125</v>
      </c>
      <c r="C13" t="s">
        <v>112</v>
      </c>
      <c r="D13" t="s">
        <v>126</v>
      </c>
      <c r="E13" s="33"/>
      <c r="F13" s="4">
        <v>151.29</v>
      </c>
      <c r="G13" s="33"/>
      <c r="H13" s="4"/>
      <c r="I13" s="4"/>
      <c r="J13" s="4"/>
      <c r="K13" s="4"/>
      <c r="L13" s="59">
        <f t="shared" si="0"/>
        <v>0</v>
      </c>
      <c r="M13" s="4"/>
      <c r="N13" s="4"/>
      <c r="O13" s="4"/>
      <c r="P13" s="4"/>
      <c r="Q13" s="4"/>
      <c r="R13" s="4"/>
      <c r="S13" s="4">
        <v>151.29</v>
      </c>
      <c r="T13" s="4"/>
      <c r="U13" s="4"/>
      <c r="V13" s="4"/>
      <c r="W13" s="4"/>
      <c r="X13" s="4"/>
      <c r="Y13" s="4"/>
      <c r="Z13" s="4"/>
      <c r="AA13" s="4"/>
      <c r="AB13" s="4">
        <f t="shared" si="1"/>
        <v>151.29</v>
      </c>
      <c r="AC13" s="4"/>
      <c r="AD13" s="4"/>
      <c r="AE13" s="34">
        <v>25.22</v>
      </c>
      <c r="AF13" s="33">
        <f>AF12+L13-AB13-K13</f>
        <v>3503.33</v>
      </c>
      <c r="AG13" s="34">
        <f>AG12+K13</f>
        <v>10079.790000000001</v>
      </c>
    </row>
    <row r="14" spans="1:33" x14ac:dyDescent="0.3">
      <c r="B14" t="s">
        <v>104</v>
      </c>
      <c r="C14" t="s">
        <v>112</v>
      </c>
      <c r="D14" t="s">
        <v>127</v>
      </c>
      <c r="E14" s="33"/>
      <c r="F14" s="4">
        <v>120.8</v>
      </c>
      <c r="G14" s="33"/>
      <c r="H14" s="4"/>
      <c r="I14" s="4"/>
      <c r="J14" s="4"/>
      <c r="K14" s="4"/>
      <c r="L14" s="59">
        <f t="shared" si="0"/>
        <v>0</v>
      </c>
      <c r="M14" s="4"/>
      <c r="N14" s="4"/>
      <c r="O14" s="4"/>
      <c r="P14" s="4"/>
      <c r="Q14" s="4">
        <v>120.8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>
        <f t="shared" si="1"/>
        <v>120.8</v>
      </c>
      <c r="AC14" s="4"/>
      <c r="AD14" s="4"/>
      <c r="AE14" s="34">
        <v>20</v>
      </c>
      <c r="AF14" s="33">
        <f>AF13+L14-AB14-K14</f>
        <v>3382.5299999999997</v>
      </c>
      <c r="AG14" s="34">
        <f>AG13+K14</f>
        <v>10079.790000000001</v>
      </c>
    </row>
    <row r="15" spans="1:33" x14ac:dyDescent="0.3">
      <c r="A15" t="s">
        <v>128</v>
      </c>
      <c r="B15" t="s">
        <v>107</v>
      </c>
      <c r="C15" t="s">
        <v>106</v>
      </c>
      <c r="D15" t="s">
        <v>129</v>
      </c>
      <c r="E15" s="33">
        <v>4000</v>
      </c>
      <c r="F15" s="34"/>
      <c r="G15" s="4">
        <v>4000</v>
      </c>
      <c r="H15" s="4"/>
      <c r="I15" s="4"/>
      <c r="J15" s="4"/>
      <c r="K15" s="4"/>
      <c r="L15" s="62">
        <f t="shared" si="0"/>
        <v>4000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>
        <f t="shared" si="1"/>
        <v>0</v>
      </c>
      <c r="AC15" s="4"/>
      <c r="AD15" s="4"/>
      <c r="AE15" s="34"/>
      <c r="AF15" s="33">
        <f>AF14+L15-AB15-K15</f>
        <v>7382.53</v>
      </c>
      <c r="AG15" s="34">
        <f>AG14+K15</f>
        <v>10079.790000000001</v>
      </c>
    </row>
    <row r="16" spans="1:33" x14ac:dyDescent="0.3">
      <c r="B16" t="s">
        <v>107</v>
      </c>
      <c r="C16" t="s">
        <v>112</v>
      </c>
      <c r="D16" t="s">
        <v>130</v>
      </c>
      <c r="E16" s="33"/>
      <c r="F16" s="34">
        <v>225.78</v>
      </c>
      <c r="G16" s="4"/>
      <c r="H16" s="4"/>
      <c r="I16" s="4"/>
      <c r="J16" s="4"/>
      <c r="K16" s="4"/>
      <c r="L16" s="59">
        <f t="shared" si="0"/>
        <v>0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>
        <v>225.78</v>
      </c>
      <c r="X16" s="4"/>
      <c r="Y16" s="4"/>
      <c r="Z16" s="4"/>
      <c r="AA16" s="4"/>
      <c r="AB16" s="4">
        <f t="shared" si="1"/>
        <v>225.78</v>
      </c>
      <c r="AC16" s="4"/>
      <c r="AD16" s="4"/>
      <c r="AE16" s="34"/>
      <c r="AF16" s="33">
        <f>AF15+L16-AB16-K16</f>
        <v>7156.75</v>
      </c>
      <c r="AG16" s="34">
        <f>AG15+K16</f>
        <v>10079.790000000001</v>
      </c>
    </row>
    <row r="17" spans="1:33" x14ac:dyDescent="0.3">
      <c r="B17" t="s">
        <v>146</v>
      </c>
      <c r="C17" t="s">
        <v>106</v>
      </c>
      <c r="E17" s="33">
        <v>7.87</v>
      </c>
      <c r="F17" s="34"/>
      <c r="G17" s="4"/>
      <c r="H17" s="4"/>
      <c r="I17" s="4"/>
      <c r="J17" s="4"/>
      <c r="K17" s="4">
        <v>7.87</v>
      </c>
      <c r="L17" s="59">
        <f t="shared" si="0"/>
        <v>7.87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34"/>
      <c r="AF17" s="33">
        <f>AF16+L17-AB17-K17</f>
        <v>7156.75</v>
      </c>
      <c r="AG17" s="34">
        <f>AG16+K17</f>
        <v>10087.660000000002</v>
      </c>
    </row>
    <row r="18" spans="1:33" x14ac:dyDescent="0.3">
      <c r="A18" t="s">
        <v>131</v>
      </c>
      <c r="B18" t="s">
        <v>101</v>
      </c>
      <c r="C18" t="s">
        <v>112</v>
      </c>
      <c r="D18" t="s">
        <v>133</v>
      </c>
      <c r="E18" s="33"/>
      <c r="F18" s="34">
        <v>193.75</v>
      </c>
      <c r="G18" s="4"/>
      <c r="H18" s="4"/>
      <c r="I18" s="4"/>
      <c r="J18" s="4"/>
      <c r="K18" s="4"/>
      <c r="L18" s="59">
        <f t="shared" si="0"/>
        <v>0</v>
      </c>
      <c r="M18" s="4">
        <v>193.75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>
        <f t="shared" si="1"/>
        <v>193.75</v>
      </c>
      <c r="AC18" s="4"/>
      <c r="AD18" s="4"/>
      <c r="AE18" s="34"/>
      <c r="AF18" s="33">
        <f>AF17+L18-AB18-K18</f>
        <v>6963</v>
      </c>
      <c r="AG18" s="34">
        <f>AG17+K18</f>
        <v>10087.660000000002</v>
      </c>
    </row>
    <row r="19" spans="1:33" x14ac:dyDescent="0.3">
      <c r="A19" t="s">
        <v>132</v>
      </c>
      <c r="B19" t="s">
        <v>125</v>
      </c>
      <c r="C19" t="s">
        <v>112</v>
      </c>
      <c r="D19" t="s">
        <v>134</v>
      </c>
      <c r="E19" s="33"/>
      <c r="F19" s="34">
        <v>40</v>
      </c>
      <c r="G19" s="4"/>
      <c r="H19" s="4"/>
      <c r="I19" s="4"/>
      <c r="J19" s="4"/>
      <c r="K19" s="4"/>
      <c r="L19" s="62">
        <f t="shared" si="0"/>
        <v>0</v>
      </c>
      <c r="M19" s="4"/>
      <c r="N19" s="4"/>
      <c r="O19" s="4"/>
      <c r="P19" s="4"/>
      <c r="Q19" s="4"/>
      <c r="R19" s="4"/>
      <c r="S19" s="4">
        <v>40</v>
      </c>
      <c r="T19" s="4"/>
      <c r="U19" s="4"/>
      <c r="V19" s="4"/>
      <c r="W19" s="4"/>
      <c r="X19" s="4"/>
      <c r="Y19" s="4"/>
      <c r="Z19" s="4"/>
      <c r="AA19" s="4"/>
      <c r="AB19" s="4">
        <f t="shared" si="1"/>
        <v>40</v>
      </c>
      <c r="AC19" s="4"/>
      <c r="AD19" s="4"/>
      <c r="AE19" s="34"/>
      <c r="AF19" s="33">
        <f>AF18+L19-AB19-K19</f>
        <v>6923</v>
      </c>
      <c r="AG19" s="34">
        <f>AG18+K19</f>
        <v>10087.660000000002</v>
      </c>
    </row>
    <row r="20" spans="1:33" x14ac:dyDescent="0.3">
      <c r="A20" t="s">
        <v>108</v>
      </c>
      <c r="B20" t="s">
        <v>107</v>
      </c>
      <c r="C20" t="s">
        <v>112</v>
      </c>
      <c r="D20" t="s">
        <v>130</v>
      </c>
      <c r="E20" s="33"/>
      <c r="F20" s="34">
        <v>45.16</v>
      </c>
      <c r="G20" s="4"/>
      <c r="H20" s="4"/>
      <c r="I20" s="4"/>
      <c r="J20" s="4"/>
      <c r="K20" s="4"/>
      <c r="L20" s="59">
        <f t="shared" si="0"/>
        <v>0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>
        <v>45.16</v>
      </c>
      <c r="X20" s="4"/>
      <c r="Y20" s="4"/>
      <c r="Z20" s="4"/>
      <c r="AA20" s="4"/>
      <c r="AB20" s="4">
        <f t="shared" si="1"/>
        <v>45.16</v>
      </c>
      <c r="AC20" s="4"/>
      <c r="AD20" s="4"/>
      <c r="AE20" s="34">
        <v>45.16</v>
      </c>
      <c r="AF20" s="33">
        <f>AF19+L20-AB20-K20</f>
        <v>6877.84</v>
      </c>
      <c r="AG20" s="34">
        <f>AG19+K20</f>
        <v>10087.660000000002</v>
      </c>
    </row>
    <row r="21" spans="1:33" x14ac:dyDescent="0.3">
      <c r="B21" t="s">
        <v>146</v>
      </c>
      <c r="C21" t="s">
        <v>106</v>
      </c>
      <c r="E21" s="33">
        <v>9.8000000000000007</v>
      </c>
      <c r="F21" s="34"/>
      <c r="G21" s="4"/>
      <c r="H21" s="4"/>
      <c r="I21" s="4"/>
      <c r="J21" s="4"/>
      <c r="K21" s="4">
        <v>9.8000000000000007</v>
      </c>
      <c r="L21" s="62">
        <f t="shared" si="0"/>
        <v>9.8000000000000007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>
        <f t="shared" si="1"/>
        <v>0</v>
      </c>
      <c r="AC21" s="4"/>
      <c r="AD21" s="4"/>
      <c r="AE21" s="34"/>
      <c r="AF21" s="33">
        <f>AF20+L21-AB21-K21</f>
        <v>6877.84</v>
      </c>
      <c r="AG21" s="34">
        <f>AG20+K21</f>
        <v>10097.460000000001</v>
      </c>
    </row>
    <row r="22" spans="1:33" x14ac:dyDescent="0.3">
      <c r="A22" t="s">
        <v>136</v>
      </c>
      <c r="B22" t="s">
        <v>101</v>
      </c>
      <c r="C22" t="s">
        <v>112</v>
      </c>
      <c r="D22" t="s">
        <v>135</v>
      </c>
      <c r="E22" s="33"/>
      <c r="F22" s="34">
        <v>193.75</v>
      </c>
      <c r="G22" s="4"/>
      <c r="H22" s="4"/>
      <c r="I22" s="4"/>
      <c r="J22" s="4"/>
      <c r="K22" s="4"/>
      <c r="L22" s="59">
        <f t="shared" si="0"/>
        <v>0</v>
      </c>
      <c r="M22" s="4">
        <v>193.75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>
        <f t="shared" si="1"/>
        <v>193.75</v>
      </c>
      <c r="AC22" s="4"/>
      <c r="AD22" s="4"/>
      <c r="AE22" s="34"/>
      <c r="AF22" s="33">
        <f>AF21+L22-AB22-K22</f>
        <v>6684.09</v>
      </c>
      <c r="AG22" s="34">
        <f>AG21+K22</f>
        <v>10097.460000000001</v>
      </c>
    </row>
    <row r="23" spans="1:33" x14ac:dyDescent="0.3">
      <c r="A23" t="s">
        <v>138</v>
      </c>
      <c r="B23" t="s">
        <v>140</v>
      </c>
      <c r="C23" t="s">
        <v>112</v>
      </c>
      <c r="D23" t="s">
        <v>139</v>
      </c>
      <c r="E23" s="33"/>
      <c r="F23" s="34">
        <v>428.4</v>
      </c>
      <c r="G23" s="4"/>
      <c r="H23" s="4"/>
      <c r="I23" s="4"/>
      <c r="J23" s="4"/>
      <c r="K23" s="4"/>
      <c r="L23" s="59">
        <f t="shared" si="0"/>
        <v>0</v>
      </c>
      <c r="M23" s="4"/>
      <c r="N23" s="4"/>
      <c r="O23" s="4"/>
      <c r="P23" s="4"/>
      <c r="Q23" s="4"/>
      <c r="R23" s="4"/>
      <c r="S23" s="4">
        <v>428.4</v>
      </c>
      <c r="T23" s="4"/>
      <c r="U23" s="4"/>
      <c r="V23" s="4"/>
      <c r="W23" s="4"/>
      <c r="X23" s="4"/>
      <c r="Y23" s="4"/>
      <c r="Z23" s="4"/>
      <c r="AA23" s="4"/>
      <c r="AB23" s="4">
        <f t="shared" si="1"/>
        <v>428.4</v>
      </c>
      <c r="AC23" s="4"/>
      <c r="AD23" s="4"/>
      <c r="AE23" s="34">
        <v>71.400000000000006</v>
      </c>
      <c r="AF23" s="33">
        <f>AF22+L23-AB23-K23</f>
        <v>6255.6900000000005</v>
      </c>
      <c r="AG23" s="34">
        <f>AG22+K23</f>
        <v>10097.460000000001</v>
      </c>
    </row>
    <row r="24" spans="1:33" x14ac:dyDescent="0.3">
      <c r="B24" t="s">
        <v>143</v>
      </c>
      <c r="C24" t="s">
        <v>112</v>
      </c>
      <c r="D24" t="s">
        <v>142</v>
      </c>
      <c r="E24" s="33"/>
      <c r="F24" s="34">
        <v>435</v>
      </c>
      <c r="G24" s="4"/>
      <c r="H24" s="4"/>
      <c r="I24" s="4"/>
      <c r="J24" s="4"/>
      <c r="K24" s="4"/>
      <c r="L24" s="59"/>
      <c r="M24" s="4"/>
      <c r="N24" s="4"/>
      <c r="O24" s="4"/>
      <c r="P24" s="4"/>
      <c r="Q24" s="4">
        <v>435</v>
      </c>
      <c r="R24" s="4"/>
      <c r="S24" s="4"/>
      <c r="T24" s="4"/>
      <c r="U24" s="4"/>
      <c r="V24" s="4"/>
      <c r="W24" s="4"/>
      <c r="X24" s="4"/>
      <c r="Y24" s="4"/>
      <c r="Z24" s="4"/>
      <c r="AA24" s="4"/>
      <c r="AB24" s="4">
        <f t="shared" si="1"/>
        <v>435</v>
      </c>
      <c r="AC24" s="4"/>
      <c r="AD24" s="4"/>
      <c r="AE24" s="34"/>
      <c r="AF24" s="33">
        <f>AF23+L24-AB24-K24</f>
        <v>5820.6900000000005</v>
      </c>
      <c r="AG24" s="34">
        <f>AG23+K24</f>
        <v>10097.460000000001</v>
      </c>
    </row>
    <row r="25" spans="1:33" x14ac:dyDescent="0.3">
      <c r="A25" t="s">
        <v>141</v>
      </c>
      <c r="B25" t="s">
        <v>137</v>
      </c>
      <c r="C25" t="s">
        <v>112</v>
      </c>
      <c r="D25" t="s">
        <v>144</v>
      </c>
      <c r="E25" s="33"/>
      <c r="F25" s="34">
        <v>127.02</v>
      </c>
      <c r="G25" s="4"/>
      <c r="H25" s="4"/>
      <c r="I25" s="4"/>
      <c r="J25" s="4"/>
      <c r="K25" s="4"/>
      <c r="L25" s="59">
        <f t="shared" si="0"/>
        <v>0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>
        <v>127.02</v>
      </c>
      <c r="X25" s="4"/>
      <c r="Y25" s="4"/>
      <c r="Z25" s="4"/>
      <c r="AA25" s="4"/>
      <c r="AB25" s="4">
        <f t="shared" si="1"/>
        <v>127.02</v>
      </c>
      <c r="AC25" s="4"/>
      <c r="AD25" s="4"/>
      <c r="AE25" s="34">
        <v>21.17</v>
      </c>
      <c r="AF25" s="33">
        <f>AF24+L25-AB25-K25</f>
        <v>5693.67</v>
      </c>
      <c r="AG25" s="34">
        <f>AG24+K25</f>
        <v>10097.460000000001</v>
      </c>
    </row>
    <row r="26" spans="1:33" x14ac:dyDescent="0.3">
      <c r="A26" t="s">
        <v>145</v>
      </c>
      <c r="B26" t="s">
        <v>146</v>
      </c>
      <c r="C26" t="s">
        <v>106</v>
      </c>
      <c r="E26" s="33">
        <v>9.5399999999999991</v>
      </c>
      <c r="F26" s="34"/>
      <c r="G26" s="4"/>
      <c r="H26" s="4"/>
      <c r="I26" s="4"/>
      <c r="J26" s="4"/>
      <c r="K26" s="4">
        <v>9.5399999999999991</v>
      </c>
      <c r="L26" s="59">
        <f t="shared" si="0"/>
        <v>9.5399999999999991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>
        <f t="shared" si="1"/>
        <v>0</v>
      </c>
      <c r="AC26" s="4"/>
      <c r="AD26" s="4"/>
      <c r="AE26" s="34"/>
      <c r="AF26" s="33">
        <f>AF25+L26-AB26-K26</f>
        <v>5693.67</v>
      </c>
      <c r="AG26" s="34">
        <f>AG25+K26</f>
        <v>10107.000000000002</v>
      </c>
    </row>
    <row r="27" spans="1:33" x14ac:dyDescent="0.3">
      <c r="A27" t="s">
        <v>148</v>
      </c>
      <c r="B27" t="s">
        <v>149</v>
      </c>
      <c r="C27" t="s">
        <v>112</v>
      </c>
      <c r="D27" t="s">
        <v>150</v>
      </c>
      <c r="E27" s="33"/>
      <c r="F27" s="34">
        <v>73.34</v>
      </c>
      <c r="G27" s="4"/>
      <c r="H27" s="4"/>
      <c r="I27" s="4"/>
      <c r="J27" s="4"/>
      <c r="K27" s="4"/>
      <c r="L27" s="59">
        <f t="shared" si="0"/>
        <v>0</v>
      </c>
      <c r="M27" s="4"/>
      <c r="N27" s="4"/>
      <c r="O27" s="4"/>
      <c r="P27" s="4"/>
      <c r="Q27" s="4"/>
      <c r="R27" s="4"/>
      <c r="S27" s="4"/>
      <c r="T27" s="4"/>
      <c r="U27" s="4">
        <v>73.34</v>
      </c>
      <c r="V27" s="4"/>
      <c r="W27" s="4"/>
      <c r="X27" s="4"/>
      <c r="Y27" s="4"/>
      <c r="Z27" s="4"/>
      <c r="AA27" s="4"/>
      <c r="AB27" s="4">
        <f t="shared" si="1"/>
        <v>73.34</v>
      </c>
      <c r="AC27" s="4"/>
      <c r="AD27" s="4"/>
      <c r="AE27" s="34">
        <v>8.89</v>
      </c>
      <c r="AF27" s="33">
        <f>AF26+L27-AB27-K27</f>
        <v>5620.33</v>
      </c>
      <c r="AG27" s="34">
        <f>AG26+K27</f>
        <v>10107.000000000002</v>
      </c>
    </row>
    <row r="28" spans="1:33" x14ac:dyDescent="0.3">
      <c r="A28" t="s">
        <v>151</v>
      </c>
      <c r="B28" t="s">
        <v>101</v>
      </c>
      <c r="C28" t="s">
        <v>112</v>
      </c>
      <c r="D28" t="s">
        <v>152</v>
      </c>
      <c r="E28" s="33"/>
      <c r="F28" s="34">
        <v>193.75</v>
      </c>
      <c r="G28" s="4"/>
      <c r="H28" s="4"/>
      <c r="I28" s="4"/>
      <c r="J28" s="4"/>
      <c r="K28" s="4"/>
      <c r="L28" s="59">
        <f t="shared" si="0"/>
        <v>0</v>
      </c>
      <c r="M28" s="4">
        <v>193.75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>
        <f t="shared" si="1"/>
        <v>193.75</v>
      </c>
      <c r="AC28" s="4"/>
      <c r="AD28" s="4"/>
      <c r="AE28" s="34"/>
      <c r="AF28" s="73">
        <f>AF27+L28-AB28-K28</f>
        <v>5426.58</v>
      </c>
      <c r="AG28" s="34">
        <f>AG27+K28</f>
        <v>10107.000000000002</v>
      </c>
    </row>
    <row r="29" spans="1:33" x14ac:dyDescent="0.3">
      <c r="A29" t="s">
        <v>159</v>
      </c>
      <c r="B29" t="s">
        <v>146</v>
      </c>
      <c r="C29" t="s">
        <v>106</v>
      </c>
      <c r="E29" s="33">
        <v>11.37</v>
      </c>
      <c r="F29" s="34"/>
      <c r="G29" s="4"/>
      <c r="H29" s="4"/>
      <c r="I29" s="4"/>
      <c r="J29" s="4"/>
      <c r="K29" s="4">
        <v>11.37</v>
      </c>
      <c r="L29" s="59">
        <f t="shared" si="0"/>
        <v>11.37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>
        <f t="shared" si="1"/>
        <v>0</v>
      </c>
      <c r="AC29" s="4"/>
      <c r="AD29" s="4"/>
      <c r="AE29" s="34"/>
      <c r="AF29" s="73">
        <f>AF28+L29-AB29-K29</f>
        <v>5426.58</v>
      </c>
      <c r="AG29" s="34">
        <f>AG28+K29</f>
        <v>10118.370000000003</v>
      </c>
    </row>
    <row r="30" spans="1:33" x14ac:dyDescent="0.3">
      <c r="A30" t="s">
        <v>154</v>
      </c>
      <c r="B30" t="s">
        <v>155</v>
      </c>
      <c r="C30" t="s">
        <v>112</v>
      </c>
      <c r="D30" t="s">
        <v>156</v>
      </c>
      <c r="E30" s="33"/>
      <c r="F30" s="34">
        <v>14.69</v>
      </c>
      <c r="G30" s="4"/>
      <c r="H30" s="4"/>
      <c r="I30" s="4"/>
      <c r="J30" s="4"/>
      <c r="K30" s="4"/>
      <c r="L30" s="59"/>
      <c r="M30" s="4"/>
      <c r="N30" s="4"/>
      <c r="O30" s="4"/>
      <c r="P30" s="4"/>
      <c r="Q30" s="4"/>
      <c r="R30" s="4"/>
      <c r="S30" s="4"/>
      <c r="T30" s="4"/>
      <c r="U30" s="4"/>
      <c r="V30" s="4">
        <v>14.69</v>
      </c>
      <c r="W30" s="4"/>
      <c r="X30" s="4"/>
      <c r="Y30" s="4"/>
      <c r="Z30" s="4"/>
      <c r="AA30" s="4"/>
      <c r="AB30" s="4">
        <f t="shared" si="1"/>
        <v>14.69</v>
      </c>
      <c r="AC30" s="4"/>
      <c r="AD30" s="4"/>
      <c r="AE30" s="34">
        <v>0.7</v>
      </c>
      <c r="AF30" s="73">
        <f>AF29+L30-AB30-K30</f>
        <v>5411.89</v>
      </c>
      <c r="AG30" s="34">
        <f>AG29+K30</f>
        <v>10118.370000000003</v>
      </c>
    </row>
    <row r="31" spans="1:33" x14ac:dyDescent="0.3">
      <c r="A31" t="s">
        <v>157</v>
      </c>
      <c r="B31" t="s">
        <v>101</v>
      </c>
      <c r="C31" t="s">
        <v>112</v>
      </c>
      <c r="D31" t="s">
        <v>158</v>
      </c>
      <c r="E31" s="33"/>
      <c r="F31" s="34">
        <v>193.75</v>
      </c>
      <c r="G31" s="4"/>
      <c r="H31" s="4"/>
      <c r="I31" s="4"/>
      <c r="J31" s="4"/>
      <c r="K31" s="4"/>
      <c r="L31" s="59"/>
      <c r="M31" s="4">
        <v>193.75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>
        <f t="shared" si="1"/>
        <v>193.75</v>
      </c>
      <c r="AC31" s="4"/>
      <c r="AD31" s="4"/>
      <c r="AE31" s="34"/>
      <c r="AF31" s="73">
        <f>AF30+L31-AB31-K31</f>
        <v>5218.1400000000003</v>
      </c>
      <c r="AG31" s="72">
        <f>AG30+K31</f>
        <v>10118.370000000003</v>
      </c>
    </row>
    <row r="32" spans="1:33" x14ac:dyDescent="0.3">
      <c r="A32" t="s">
        <v>160</v>
      </c>
      <c r="B32" t="s">
        <v>161</v>
      </c>
      <c r="C32" t="s">
        <v>112</v>
      </c>
      <c r="D32" t="s">
        <v>162</v>
      </c>
      <c r="E32" s="33"/>
      <c r="F32" s="34">
        <v>36</v>
      </c>
      <c r="G32" s="4"/>
      <c r="H32" s="4"/>
      <c r="I32" s="4"/>
      <c r="J32" s="4"/>
      <c r="K32" s="4"/>
      <c r="L32" s="59">
        <f t="shared" si="0"/>
        <v>0</v>
      </c>
      <c r="M32" s="4"/>
      <c r="N32" s="4"/>
      <c r="O32" s="4"/>
      <c r="P32" s="4"/>
      <c r="Q32" s="4"/>
      <c r="R32" s="4"/>
      <c r="S32" s="4"/>
      <c r="T32" s="4">
        <v>36</v>
      </c>
      <c r="U32" s="4"/>
      <c r="V32" s="4"/>
      <c r="W32" s="4"/>
      <c r="X32" s="4"/>
      <c r="Y32" s="4"/>
      <c r="Z32" s="4"/>
      <c r="AA32" s="4"/>
      <c r="AB32" s="4">
        <f t="shared" si="1"/>
        <v>36</v>
      </c>
      <c r="AC32" s="4"/>
      <c r="AD32" s="4"/>
      <c r="AE32" s="34"/>
      <c r="AF32" s="73">
        <f>AF31+L32-AB32-K32</f>
        <v>5182.1400000000003</v>
      </c>
      <c r="AG32" s="72">
        <f>AG31+K32</f>
        <v>10118.370000000003</v>
      </c>
    </row>
    <row r="33" spans="1:37" x14ac:dyDescent="0.3">
      <c r="B33" t="s">
        <v>149</v>
      </c>
      <c r="C33" t="s">
        <v>112</v>
      </c>
      <c r="D33" t="s">
        <v>163</v>
      </c>
      <c r="E33" s="33"/>
      <c r="F33" s="34">
        <v>32.450000000000003</v>
      </c>
      <c r="G33" s="4"/>
      <c r="H33" s="4"/>
      <c r="I33" s="4"/>
      <c r="J33" s="4"/>
      <c r="K33" s="4"/>
      <c r="L33" s="62">
        <f t="shared" si="0"/>
        <v>0</v>
      </c>
      <c r="M33" s="4"/>
      <c r="N33" s="4"/>
      <c r="O33" s="4"/>
      <c r="P33" s="4">
        <v>32.450000000000003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>
        <f>SUM(M33:AA33)</f>
        <v>32.450000000000003</v>
      </c>
      <c r="AC33" s="4"/>
      <c r="AD33" s="4"/>
      <c r="AE33" s="34"/>
      <c r="AF33" s="73">
        <f>AF32+L33-AB33-K33</f>
        <v>5149.6900000000005</v>
      </c>
      <c r="AG33" s="72">
        <f>AG32+K33</f>
        <v>10118.370000000003</v>
      </c>
      <c r="AK33" t="s">
        <v>164</v>
      </c>
    </row>
    <row r="34" spans="1:37" x14ac:dyDescent="0.3">
      <c r="A34" t="s">
        <v>174</v>
      </c>
      <c r="B34" t="s">
        <v>146</v>
      </c>
      <c r="C34" t="s">
        <v>106</v>
      </c>
      <c r="E34" s="33">
        <v>12.05</v>
      </c>
      <c r="F34" s="34"/>
      <c r="G34" s="4"/>
      <c r="H34" s="4"/>
      <c r="I34" s="4"/>
      <c r="J34" s="4"/>
      <c r="K34" s="4">
        <v>12.05</v>
      </c>
      <c r="L34" s="62">
        <f t="shared" si="0"/>
        <v>12.05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>
        <f>SUM(M34:AA34)</f>
        <v>0</v>
      </c>
      <c r="AC34" s="4"/>
      <c r="AD34" s="4"/>
      <c r="AE34" s="34"/>
      <c r="AF34" s="73">
        <f>AF33+L34-AB34-K34</f>
        <v>5149.6900000000005</v>
      </c>
      <c r="AG34" s="72">
        <f>AG33+K34</f>
        <v>10130.420000000002</v>
      </c>
    </row>
    <row r="35" spans="1:37" x14ac:dyDescent="0.3">
      <c r="A35" t="s">
        <v>175</v>
      </c>
      <c r="B35" t="s">
        <v>149</v>
      </c>
      <c r="C35" t="s">
        <v>112</v>
      </c>
      <c r="D35" t="s">
        <v>166</v>
      </c>
      <c r="E35" s="33"/>
      <c r="F35" s="34">
        <v>12</v>
      </c>
      <c r="G35" s="4"/>
      <c r="H35" s="4"/>
      <c r="I35" s="4"/>
      <c r="J35" s="4"/>
      <c r="K35" s="4"/>
      <c r="L35" s="62"/>
      <c r="M35" s="4"/>
      <c r="N35" s="4"/>
      <c r="O35" s="4"/>
      <c r="P35" s="4">
        <v>12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>
        <f>SUM(M35:AA35)</f>
        <v>12</v>
      </c>
      <c r="AC35" s="4"/>
      <c r="AD35" s="4"/>
      <c r="AE35" s="34"/>
      <c r="AF35" s="73">
        <f>AF34+L35-AB35-K35</f>
        <v>5137.6900000000005</v>
      </c>
      <c r="AG35" s="72">
        <f>AG34+K35</f>
        <v>10130.420000000002</v>
      </c>
    </row>
    <row r="36" spans="1:37" x14ac:dyDescent="0.3">
      <c r="A36" t="s">
        <v>165</v>
      </c>
      <c r="B36" t="s">
        <v>101</v>
      </c>
      <c r="C36" t="s">
        <v>112</v>
      </c>
      <c r="D36" t="s">
        <v>171</v>
      </c>
      <c r="E36" s="33"/>
      <c r="F36" s="34">
        <v>193.75</v>
      </c>
      <c r="G36" s="4"/>
      <c r="H36" s="4"/>
      <c r="I36" s="4"/>
      <c r="J36" s="4"/>
      <c r="K36" s="4"/>
      <c r="L36" s="59">
        <f t="shared" si="0"/>
        <v>0</v>
      </c>
      <c r="M36" s="4">
        <v>193.75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>
        <f t="shared" si="1"/>
        <v>193.75</v>
      </c>
      <c r="AC36" s="4"/>
      <c r="AD36" s="4"/>
      <c r="AE36" s="34"/>
      <c r="AF36" s="73">
        <f>AF35+L36-AB36-K36</f>
        <v>4943.9400000000005</v>
      </c>
      <c r="AG36" s="72">
        <f>AG35+K36</f>
        <v>10130.420000000002</v>
      </c>
    </row>
    <row r="37" spans="1:37" x14ac:dyDescent="0.3">
      <c r="A37" t="s">
        <v>167</v>
      </c>
      <c r="B37" t="s">
        <v>107</v>
      </c>
      <c r="C37" t="s">
        <v>106</v>
      </c>
      <c r="D37" t="s">
        <v>168</v>
      </c>
      <c r="E37" s="33">
        <v>183.07</v>
      </c>
      <c r="F37" s="34"/>
      <c r="G37" s="4"/>
      <c r="H37" s="4">
        <v>183.07</v>
      </c>
      <c r="I37" s="4"/>
      <c r="J37" s="4"/>
      <c r="K37" s="4"/>
      <c r="L37" s="59">
        <f t="shared" si="0"/>
        <v>183.07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>
        <f t="shared" si="1"/>
        <v>0</v>
      </c>
      <c r="AC37" s="4"/>
      <c r="AD37" s="4"/>
      <c r="AE37" s="34"/>
      <c r="AF37" s="73">
        <f>AF36+L37-AB37-K37</f>
        <v>5127.01</v>
      </c>
      <c r="AG37" s="72">
        <f>AG36+K37</f>
        <v>10130.420000000002</v>
      </c>
    </row>
    <row r="38" spans="1:37" x14ac:dyDescent="0.3">
      <c r="A38" t="s">
        <v>169</v>
      </c>
      <c r="B38" t="s">
        <v>170</v>
      </c>
      <c r="C38" t="s">
        <v>112</v>
      </c>
      <c r="D38" t="s">
        <v>177</v>
      </c>
      <c r="E38" s="33"/>
      <c r="F38" s="34">
        <v>200</v>
      </c>
      <c r="G38" s="4"/>
      <c r="H38" s="4"/>
      <c r="I38" s="4"/>
      <c r="J38" s="4"/>
      <c r="K38" s="4"/>
      <c r="L38" s="59">
        <f t="shared" si="0"/>
        <v>0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>
        <v>200</v>
      </c>
      <c r="AA38" s="4"/>
      <c r="AB38" s="4">
        <f t="shared" si="1"/>
        <v>200</v>
      </c>
      <c r="AC38" s="4"/>
      <c r="AD38" s="4"/>
      <c r="AE38" s="34"/>
      <c r="AF38" s="73">
        <f>AF37+L38-AB38-K38</f>
        <v>4927.01</v>
      </c>
      <c r="AG38" s="72">
        <f>AG37+K38</f>
        <v>10130.420000000002</v>
      </c>
    </row>
    <row r="39" spans="1:37" x14ac:dyDescent="0.3">
      <c r="A39" t="s">
        <v>172</v>
      </c>
      <c r="B39" t="s">
        <v>107</v>
      </c>
      <c r="C39" t="s">
        <v>106</v>
      </c>
      <c r="D39" t="s">
        <v>173</v>
      </c>
      <c r="E39" s="33">
        <v>4000</v>
      </c>
      <c r="F39" s="34"/>
      <c r="G39" s="4">
        <v>4000</v>
      </c>
      <c r="H39" s="4"/>
      <c r="I39" s="4"/>
      <c r="J39" s="4"/>
      <c r="K39" s="4"/>
      <c r="L39" s="74">
        <f t="shared" si="0"/>
        <v>4000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>
        <f t="shared" si="1"/>
        <v>0</v>
      </c>
      <c r="AC39" s="4"/>
      <c r="AD39" s="4"/>
      <c r="AE39" s="34"/>
      <c r="AF39" s="73">
        <f>AF38+L39-AB39-K39</f>
        <v>8927.01</v>
      </c>
      <c r="AG39" s="72">
        <f>AG38+K39</f>
        <v>10130.420000000002</v>
      </c>
    </row>
    <row r="40" spans="1:37" x14ac:dyDescent="0.3">
      <c r="B40" t="s">
        <v>146</v>
      </c>
      <c r="C40" t="s">
        <v>106</v>
      </c>
      <c r="E40" s="33">
        <v>11.67</v>
      </c>
      <c r="F40" s="34"/>
      <c r="G40" s="4"/>
      <c r="H40" s="4"/>
      <c r="I40" s="4"/>
      <c r="J40" s="4"/>
      <c r="K40" s="4">
        <v>11.67</v>
      </c>
      <c r="L40" s="59">
        <f t="shared" si="0"/>
        <v>11.67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>
        <f t="shared" si="1"/>
        <v>0</v>
      </c>
      <c r="AC40" s="4"/>
      <c r="AD40" s="4"/>
      <c r="AE40" s="34"/>
      <c r="AF40" s="73">
        <f>AF39+L40-AB40-K40</f>
        <v>8927.01</v>
      </c>
      <c r="AG40" s="72">
        <f>AG39+K40</f>
        <v>10142.090000000002</v>
      </c>
    </row>
    <row r="41" spans="1:37" x14ac:dyDescent="0.3">
      <c r="A41" t="s">
        <v>178</v>
      </c>
      <c r="B41" t="s">
        <v>100</v>
      </c>
      <c r="C41" t="s">
        <v>112</v>
      </c>
      <c r="D41" t="s">
        <v>179</v>
      </c>
      <c r="E41" s="33"/>
      <c r="F41" s="34">
        <v>17.25</v>
      </c>
      <c r="G41" s="4"/>
      <c r="H41" s="4"/>
      <c r="I41" s="4"/>
      <c r="J41" s="4"/>
      <c r="K41" s="4"/>
      <c r="L41" s="59">
        <f t="shared" si="0"/>
        <v>0</v>
      </c>
      <c r="M41" s="4"/>
      <c r="N41" s="4"/>
      <c r="O41" s="4"/>
      <c r="P41" s="4"/>
      <c r="Q41" s="4"/>
      <c r="R41" s="4"/>
      <c r="S41" s="4"/>
      <c r="T41" s="4"/>
      <c r="U41" s="4"/>
      <c r="V41" s="4">
        <v>17.25</v>
      </c>
      <c r="W41" s="4"/>
      <c r="X41" s="4"/>
      <c r="Y41" s="4"/>
      <c r="Z41" s="4"/>
      <c r="AA41" s="4"/>
      <c r="AB41" s="4">
        <f t="shared" si="1"/>
        <v>17.25</v>
      </c>
      <c r="AC41" s="4"/>
      <c r="AD41" s="4"/>
      <c r="AE41" s="34">
        <v>0.82</v>
      </c>
      <c r="AF41" s="73">
        <f>AF40+L41-AB41-K41</f>
        <v>8909.76</v>
      </c>
      <c r="AG41" s="72">
        <f>AG40+K41</f>
        <v>10142.090000000002</v>
      </c>
    </row>
    <row r="42" spans="1:37" x14ac:dyDescent="0.3">
      <c r="A42" t="s">
        <v>180</v>
      </c>
      <c r="B42" t="s">
        <v>101</v>
      </c>
      <c r="C42" t="s">
        <v>112</v>
      </c>
      <c r="D42" t="s">
        <v>181</v>
      </c>
      <c r="E42" s="33"/>
      <c r="F42" s="34">
        <v>193.75</v>
      </c>
      <c r="G42" s="4"/>
      <c r="H42" s="4"/>
      <c r="I42" s="4"/>
      <c r="J42" s="4"/>
      <c r="K42" s="4"/>
      <c r="L42" s="59">
        <f t="shared" si="0"/>
        <v>0</v>
      </c>
      <c r="M42" s="4">
        <v>193.75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>
        <f t="shared" si="1"/>
        <v>193.75</v>
      </c>
      <c r="AC42" s="4"/>
      <c r="AD42" s="4"/>
      <c r="AE42" s="34"/>
      <c r="AF42" s="73">
        <f>AF41+L42-AB42-K42-AD43</f>
        <v>4716.01</v>
      </c>
      <c r="AG42" s="72">
        <f>AG41+K42</f>
        <v>10142.090000000002</v>
      </c>
    </row>
    <row r="43" spans="1:37" x14ac:dyDescent="0.3">
      <c r="A43" t="s">
        <v>182</v>
      </c>
      <c r="B43" t="s">
        <v>183</v>
      </c>
      <c r="C43" t="s">
        <v>112</v>
      </c>
      <c r="E43" s="33"/>
      <c r="F43" s="34"/>
      <c r="G43" s="4"/>
      <c r="H43" s="4"/>
      <c r="I43" s="4"/>
      <c r="J43" s="4"/>
      <c r="K43" s="4"/>
      <c r="L43" s="59">
        <f t="shared" si="0"/>
        <v>0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>
        <f t="shared" si="1"/>
        <v>0</v>
      </c>
      <c r="AC43" s="4"/>
      <c r="AD43" s="4">
        <v>4000</v>
      </c>
      <c r="AE43" s="34"/>
      <c r="AF43" s="73">
        <f>AF42+L43-AB43-K43</f>
        <v>4716.01</v>
      </c>
      <c r="AG43" s="72">
        <f>AG42+K43+AD43</f>
        <v>14142.090000000002</v>
      </c>
    </row>
    <row r="44" spans="1:37" x14ac:dyDescent="0.3">
      <c r="A44" t="s">
        <v>184</v>
      </c>
      <c r="B44" t="s">
        <v>185</v>
      </c>
      <c r="C44" t="s">
        <v>112</v>
      </c>
      <c r="D44" t="s">
        <v>186</v>
      </c>
      <c r="E44" s="33"/>
      <c r="F44" s="34">
        <v>168</v>
      </c>
      <c r="G44" s="4"/>
      <c r="H44" s="4"/>
      <c r="I44" s="4"/>
      <c r="J44" s="4"/>
      <c r="K44" s="4"/>
      <c r="L44" s="59">
        <f t="shared" si="0"/>
        <v>0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>
        <v>168</v>
      </c>
      <c r="AB44" s="4">
        <f t="shared" si="1"/>
        <v>168</v>
      </c>
      <c r="AC44" s="4"/>
      <c r="AD44" s="4"/>
      <c r="AE44" s="34">
        <v>28</v>
      </c>
      <c r="AF44" s="73">
        <f>AF43+L44-AB44-K44</f>
        <v>4548.01</v>
      </c>
      <c r="AG44" s="72">
        <f>AG43+K44+AD44</f>
        <v>14142.090000000002</v>
      </c>
    </row>
    <row r="45" spans="1:37" x14ac:dyDescent="0.3">
      <c r="B45" t="s">
        <v>146</v>
      </c>
      <c r="C45" t="s">
        <v>106</v>
      </c>
      <c r="E45" s="33">
        <v>14.8</v>
      </c>
      <c r="F45" s="34"/>
      <c r="G45" s="4"/>
      <c r="H45" s="4"/>
      <c r="I45" s="4"/>
      <c r="J45" s="4"/>
      <c r="K45" s="4">
        <v>14.8</v>
      </c>
      <c r="L45" s="59">
        <f t="shared" si="0"/>
        <v>14.8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>
        <f t="shared" si="1"/>
        <v>0</v>
      </c>
      <c r="AC45" s="4"/>
      <c r="AD45" s="4"/>
      <c r="AE45" s="34"/>
      <c r="AF45" s="73">
        <f>AF44+L45-AB45-K45</f>
        <v>4548.01</v>
      </c>
      <c r="AG45" s="72">
        <f>AG44+K45+AD45</f>
        <v>14156.890000000001</v>
      </c>
    </row>
    <row r="46" spans="1:37" x14ac:dyDescent="0.3">
      <c r="A46" t="s">
        <v>187</v>
      </c>
      <c r="B46" t="s">
        <v>101</v>
      </c>
      <c r="C46" t="s">
        <v>112</v>
      </c>
      <c r="D46" t="s">
        <v>195</v>
      </c>
      <c r="E46" s="33"/>
      <c r="F46" s="34">
        <v>206.75</v>
      </c>
      <c r="G46" s="4"/>
      <c r="H46" s="4"/>
      <c r="I46" s="4"/>
      <c r="J46" s="4"/>
      <c r="K46" s="4"/>
      <c r="L46" s="59">
        <f t="shared" si="0"/>
        <v>0</v>
      </c>
      <c r="M46" s="4">
        <v>193.75</v>
      </c>
      <c r="N46" s="4">
        <v>13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>
        <f t="shared" si="1"/>
        <v>206.75</v>
      </c>
      <c r="AC46" s="4"/>
      <c r="AD46" s="4"/>
      <c r="AE46" s="34"/>
      <c r="AF46" s="73">
        <f>AF45+L46-AB46-K46</f>
        <v>4341.26</v>
      </c>
      <c r="AG46" s="72">
        <f>AG45+K46+AD46</f>
        <v>14156.890000000001</v>
      </c>
    </row>
    <row r="47" spans="1:37" x14ac:dyDescent="0.3">
      <c r="A47" t="s">
        <v>188</v>
      </c>
      <c r="B47" t="s">
        <v>189</v>
      </c>
      <c r="C47" t="s">
        <v>112</v>
      </c>
      <c r="D47" t="s">
        <v>196</v>
      </c>
      <c r="E47" s="33"/>
      <c r="F47" s="34">
        <v>35</v>
      </c>
      <c r="G47" s="4"/>
      <c r="H47" s="4"/>
      <c r="I47" s="4"/>
      <c r="J47" s="4"/>
      <c r="K47" s="4"/>
      <c r="L47" s="59">
        <f t="shared" si="0"/>
        <v>0</v>
      </c>
      <c r="M47" s="4"/>
      <c r="N47" s="4"/>
      <c r="O47" s="4"/>
      <c r="P47" s="4"/>
      <c r="Q47" s="4"/>
      <c r="R47" s="4"/>
      <c r="S47" s="4"/>
      <c r="T47" s="4">
        <v>35</v>
      </c>
      <c r="U47" s="4"/>
      <c r="V47" s="4"/>
      <c r="W47" s="4"/>
      <c r="X47" s="4"/>
      <c r="Y47" s="4"/>
      <c r="Z47" s="4"/>
      <c r="AA47" s="4"/>
      <c r="AB47" s="4">
        <f t="shared" si="1"/>
        <v>35</v>
      </c>
      <c r="AC47" s="4"/>
      <c r="AD47" s="4"/>
      <c r="AE47" s="34"/>
      <c r="AF47" s="73">
        <f>AF46+L47-AB47-K47</f>
        <v>4306.26</v>
      </c>
      <c r="AG47" s="72">
        <f>AG46+K47+AD47</f>
        <v>14156.890000000001</v>
      </c>
    </row>
    <row r="48" spans="1:37" x14ac:dyDescent="0.3">
      <c r="A48" t="s">
        <v>190</v>
      </c>
      <c r="B48" t="s">
        <v>149</v>
      </c>
      <c r="C48" t="s">
        <v>112</v>
      </c>
      <c r="D48" t="s">
        <v>197</v>
      </c>
      <c r="E48" s="33"/>
      <c r="F48" s="34">
        <v>14.99</v>
      </c>
      <c r="G48" s="4"/>
      <c r="H48" s="4"/>
      <c r="I48" s="4"/>
      <c r="J48" s="4"/>
      <c r="K48" s="4"/>
      <c r="L48" s="59">
        <f t="shared" si="0"/>
        <v>0</v>
      </c>
      <c r="M48" s="4"/>
      <c r="N48" s="4"/>
      <c r="O48" s="4"/>
      <c r="P48" s="4"/>
      <c r="Q48" s="4"/>
      <c r="R48" s="4"/>
      <c r="S48" s="4">
        <v>14.99</v>
      </c>
      <c r="T48" s="4"/>
      <c r="U48" s="4"/>
      <c r="V48" s="4"/>
      <c r="W48" s="4"/>
      <c r="X48" s="4"/>
      <c r="Y48" s="4"/>
      <c r="Z48" s="4"/>
      <c r="AA48" s="4"/>
      <c r="AB48" s="4">
        <f t="shared" si="1"/>
        <v>14.99</v>
      </c>
      <c r="AC48" s="4"/>
      <c r="AD48" s="4"/>
      <c r="AE48" s="34">
        <v>2.5</v>
      </c>
      <c r="AF48" s="73">
        <f>AF47+L48-AB48-K48</f>
        <v>4291.2700000000004</v>
      </c>
      <c r="AG48" s="72">
        <f>AG47+K48+AD48</f>
        <v>14156.890000000001</v>
      </c>
    </row>
    <row r="49" spans="1:33" x14ac:dyDescent="0.3">
      <c r="A49" t="s">
        <v>191</v>
      </c>
      <c r="B49" t="s">
        <v>102</v>
      </c>
      <c r="C49" t="s">
        <v>112</v>
      </c>
      <c r="D49" t="s">
        <v>198</v>
      </c>
      <c r="E49" s="33"/>
      <c r="F49" s="34">
        <v>24</v>
      </c>
      <c r="G49" s="4"/>
      <c r="H49" s="4"/>
      <c r="I49" s="4"/>
      <c r="J49" s="4"/>
      <c r="K49" s="4"/>
      <c r="L49" s="59">
        <f t="shared" ref="L49:L72" si="2">SUM(G49:K49)</f>
        <v>0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>
        <v>24</v>
      </c>
      <c r="AB49" s="4">
        <f t="shared" si="1"/>
        <v>24</v>
      </c>
      <c r="AC49" s="4"/>
      <c r="AD49" s="4"/>
      <c r="AE49" s="34">
        <v>4</v>
      </c>
      <c r="AF49" s="73">
        <f>AF48+L49-AB49-K49</f>
        <v>4267.2700000000004</v>
      </c>
      <c r="AG49" s="72">
        <f>AG48+K49+AD49</f>
        <v>14156.890000000001</v>
      </c>
    </row>
    <row r="50" spans="1:33" x14ac:dyDescent="0.3">
      <c r="A50" t="s">
        <v>192</v>
      </c>
      <c r="B50" t="s">
        <v>149</v>
      </c>
      <c r="C50" t="s">
        <v>112</v>
      </c>
      <c r="D50" t="s">
        <v>199</v>
      </c>
      <c r="E50" s="33"/>
      <c r="F50" s="34">
        <v>91.78</v>
      </c>
      <c r="G50" s="4"/>
      <c r="H50" s="4"/>
      <c r="I50" s="4"/>
      <c r="J50" s="4"/>
      <c r="K50" s="4"/>
      <c r="L50" s="59">
        <f t="shared" si="2"/>
        <v>0</v>
      </c>
      <c r="M50" s="4"/>
      <c r="N50" s="4"/>
      <c r="O50" s="4"/>
      <c r="P50" s="4"/>
      <c r="Q50" s="4"/>
      <c r="R50" s="4"/>
      <c r="S50" s="4"/>
      <c r="T50" s="4"/>
      <c r="U50" s="4">
        <v>91.78</v>
      </c>
      <c r="V50" s="4"/>
      <c r="W50" s="4"/>
      <c r="X50" s="4"/>
      <c r="Y50" s="4"/>
      <c r="Z50" s="4"/>
      <c r="AA50" s="4"/>
      <c r="AB50" s="4">
        <f t="shared" si="1"/>
        <v>91.78</v>
      </c>
      <c r="AC50" s="4"/>
      <c r="AD50" s="4"/>
      <c r="AE50" s="34">
        <v>15.3</v>
      </c>
      <c r="AF50" s="73">
        <f>AF49+L50-AB50-K50</f>
        <v>4175.4900000000007</v>
      </c>
      <c r="AG50" s="72">
        <f>AG49+K50+AD50</f>
        <v>14156.890000000001</v>
      </c>
    </row>
    <row r="51" spans="1:33" x14ac:dyDescent="0.3">
      <c r="B51" t="s">
        <v>146</v>
      </c>
      <c r="C51" t="s">
        <v>106</v>
      </c>
      <c r="E51" s="33">
        <v>16.87</v>
      </c>
      <c r="F51" s="34"/>
      <c r="G51" s="4"/>
      <c r="H51" s="4"/>
      <c r="I51" s="4"/>
      <c r="J51" s="4"/>
      <c r="K51" s="4">
        <v>16.87</v>
      </c>
      <c r="L51" s="59">
        <f t="shared" si="2"/>
        <v>16.87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>
        <f t="shared" si="1"/>
        <v>0</v>
      </c>
      <c r="AC51" s="4"/>
      <c r="AD51" s="4"/>
      <c r="AE51" s="34"/>
      <c r="AF51" s="73">
        <f>AF50+L51-AB51-K51</f>
        <v>4175.4900000000007</v>
      </c>
      <c r="AG51" s="72">
        <f>AG50+K51+AD51</f>
        <v>14173.760000000002</v>
      </c>
    </row>
    <row r="52" spans="1:33" x14ac:dyDescent="0.3">
      <c r="B52" t="s">
        <v>203</v>
      </c>
      <c r="C52" t="s">
        <v>112</v>
      </c>
      <c r="D52" t="s">
        <v>201</v>
      </c>
      <c r="E52" s="33"/>
      <c r="F52" s="34">
        <v>59.99</v>
      </c>
      <c r="G52" s="4"/>
      <c r="H52" s="4"/>
      <c r="I52" s="4"/>
      <c r="J52" s="4"/>
      <c r="K52" s="4"/>
      <c r="L52" s="59"/>
      <c r="M52" s="4"/>
      <c r="N52" s="4"/>
      <c r="O52" s="4"/>
      <c r="P52" s="4"/>
      <c r="Q52" s="4"/>
      <c r="R52" s="4"/>
      <c r="S52" s="4"/>
      <c r="T52" s="4">
        <v>59.99</v>
      </c>
      <c r="U52" s="4"/>
      <c r="V52" s="4"/>
      <c r="W52" s="4"/>
      <c r="X52" s="4"/>
      <c r="Y52" s="4"/>
      <c r="Z52" s="4"/>
      <c r="AA52" s="4"/>
      <c r="AB52" s="4">
        <f t="shared" si="1"/>
        <v>59.99</v>
      </c>
      <c r="AC52" s="4"/>
      <c r="AD52" s="4"/>
      <c r="AE52" s="34">
        <v>10</v>
      </c>
      <c r="AF52" s="73">
        <f>AF51+L52-AB52-K52</f>
        <v>4115.5000000000009</v>
      </c>
      <c r="AG52" s="72">
        <f>AG51+K52+AD52</f>
        <v>14173.760000000002</v>
      </c>
    </row>
    <row r="53" spans="1:33" x14ac:dyDescent="0.3">
      <c r="A53" t="s">
        <v>200</v>
      </c>
      <c r="B53" t="s">
        <v>101</v>
      </c>
      <c r="C53" t="s">
        <v>112</v>
      </c>
      <c r="D53" t="s">
        <v>204</v>
      </c>
      <c r="E53" s="33"/>
      <c r="F53" s="34">
        <v>206.75</v>
      </c>
      <c r="G53" s="4"/>
      <c r="H53" s="4"/>
      <c r="I53" s="4"/>
      <c r="J53" s="4"/>
      <c r="K53" s="4"/>
      <c r="L53" s="59">
        <f t="shared" si="2"/>
        <v>0</v>
      </c>
      <c r="M53" s="4">
        <v>193.75</v>
      </c>
      <c r="N53" s="4">
        <v>13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>
        <f t="shared" si="1"/>
        <v>206.75</v>
      </c>
      <c r="AC53" s="4"/>
      <c r="AD53" s="4"/>
      <c r="AE53" s="34"/>
      <c r="AF53" s="73">
        <f>AF52+L53-AB53-K53</f>
        <v>3908.7500000000009</v>
      </c>
      <c r="AG53" s="72">
        <f>AG51+K53+AD53</f>
        <v>14173.760000000002</v>
      </c>
    </row>
    <row r="54" spans="1:33" x14ac:dyDescent="0.3">
      <c r="A54" t="s">
        <v>202</v>
      </c>
      <c r="B54" t="s">
        <v>146</v>
      </c>
      <c r="C54" t="s">
        <v>106</v>
      </c>
      <c r="E54" s="33">
        <v>16.329999999999998</v>
      </c>
      <c r="F54" s="34"/>
      <c r="G54" s="4"/>
      <c r="H54" s="4"/>
      <c r="I54" s="4"/>
      <c r="J54" s="4"/>
      <c r="K54" s="4">
        <v>16.329999999999998</v>
      </c>
      <c r="L54" s="59">
        <f t="shared" si="2"/>
        <v>16.329999999999998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>
        <f t="shared" si="1"/>
        <v>0</v>
      </c>
      <c r="AC54" s="4"/>
      <c r="AD54" s="4"/>
      <c r="AE54" s="34"/>
      <c r="AF54" s="73">
        <f>AF53+L54-AB54-K54</f>
        <v>3908.7500000000009</v>
      </c>
      <c r="AG54" s="72">
        <f>AG53+K54+AD54</f>
        <v>14190.090000000002</v>
      </c>
    </row>
    <row r="55" spans="1:33" x14ac:dyDescent="0.3">
      <c r="A55" t="s">
        <v>205</v>
      </c>
      <c r="B55" t="s">
        <v>206</v>
      </c>
      <c r="C55" t="s">
        <v>112</v>
      </c>
      <c r="D55" t="s">
        <v>211</v>
      </c>
      <c r="E55" s="33"/>
      <c r="F55" s="34">
        <v>511.27</v>
      </c>
      <c r="G55" s="4"/>
      <c r="H55" s="4"/>
      <c r="I55" s="4"/>
      <c r="J55" s="4"/>
      <c r="K55" s="4"/>
      <c r="L55" s="59">
        <f t="shared" si="2"/>
        <v>0</v>
      </c>
      <c r="M55" s="4"/>
      <c r="N55" s="4"/>
      <c r="O55" s="4"/>
      <c r="P55" s="4"/>
      <c r="Q55" s="4"/>
      <c r="R55" s="4">
        <v>511.27</v>
      </c>
      <c r="S55" s="4"/>
      <c r="T55" s="4"/>
      <c r="U55" s="4"/>
      <c r="V55" s="4"/>
      <c r="W55" s="4"/>
      <c r="X55" s="4"/>
      <c r="Y55" s="4"/>
      <c r="Z55" s="4"/>
      <c r="AA55" s="4"/>
      <c r="AB55" s="4">
        <f t="shared" si="1"/>
        <v>511.27</v>
      </c>
      <c r="AC55" s="4"/>
      <c r="AD55" s="4"/>
      <c r="AE55" s="34"/>
      <c r="AF55" s="73">
        <f>AF54+L55-AB55-K55</f>
        <v>3397.4800000000009</v>
      </c>
      <c r="AG55" s="72">
        <f>AG54+K55+AD55</f>
        <v>14190.090000000002</v>
      </c>
    </row>
    <row r="56" spans="1:33" x14ac:dyDescent="0.3">
      <c r="B56" t="s">
        <v>207</v>
      </c>
      <c r="C56" t="s">
        <v>112</v>
      </c>
      <c r="D56" t="s">
        <v>212</v>
      </c>
      <c r="E56" s="33"/>
      <c r="F56" s="34">
        <v>64.989999999999995</v>
      </c>
      <c r="G56" s="4"/>
      <c r="H56" s="4"/>
      <c r="I56" s="4"/>
      <c r="J56" s="4"/>
      <c r="K56" s="4"/>
      <c r="L56" s="59">
        <f t="shared" si="2"/>
        <v>0</v>
      </c>
      <c r="M56" s="4"/>
      <c r="N56" s="4"/>
      <c r="O56" s="4"/>
      <c r="P56" s="4"/>
      <c r="Q56" s="4"/>
      <c r="R56" s="4"/>
      <c r="S56" s="4"/>
      <c r="T56" s="4">
        <v>64.989999999999995</v>
      </c>
      <c r="U56" s="4"/>
      <c r="V56" s="4"/>
      <c r="W56" s="4"/>
      <c r="X56" s="4"/>
      <c r="Y56" s="4"/>
      <c r="Z56" s="4"/>
      <c r="AA56" s="4"/>
      <c r="AB56" s="4">
        <f t="shared" si="1"/>
        <v>64.989999999999995</v>
      </c>
      <c r="AC56" s="4"/>
      <c r="AD56" s="4"/>
      <c r="AE56" s="34">
        <v>10.83</v>
      </c>
      <c r="AF56" s="73">
        <f>AF55+L56-AB56-K56</f>
        <v>3332.4900000000011</v>
      </c>
      <c r="AG56" s="72">
        <f>AG55+K56+AD56</f>
        <v>14190.090000000002</v>
      </c>
    </row>
    <row r="57" spans="1:33" x14ac:dyDescent="0.3">
      <c r="A57" t="s">
        <v>208</v>
      </c>
      <c r="B57" t="s">
        <v>207</v>
      </c>
      <c r="C57" t="s">
        <v>112</v>
      </c>
      <c r="D57" t="s">
        <v>213</v>
      </c>
      <c r="E57" s="33"/>
      <c r="F57" s="34">
        <v>267.60000000000002</v>
      </c>
      <c r="G57" s="4"/>
      <c r="H57" s="4"/>
      <c r="I57" s="4"/>
      <c r="J57" s="4"/>
      <c r="K57" s="4"/>
      <c r="L57" s="59">
        <f t="shared" si="2"/>
        <v>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>
        <v>267.60000000000002</v>
      </c>
      <c r="X57" s="4"/>
      <c r="Y57" s="4"/>
      <c r="Z57" s="4"/>
      <c r="AA57" s="4"/>
      <c r="AB57" s="4">
        <f t="shared" si="1"/>
        <v>267.60000000000002</v>
      </c>
      <c r="AC57" s="4"/>
      <c r="AD57" s="4"/>
      <c r="AE57" s="34">
        <v>44.6</v>
      </c>
      <c r="AF57" s="73">
        <f>AF56+L57-AB57-K57</f>
        <v>3064.8900000000012</v>
      </c>
      <c r="AG57" s="72">
        <f>AG56+K57+AD57</f>
        <v>14190.090000000002</v>
      </c>
    </row>
    <row r="58" spans="1:33" x14ac:dyDescent="0.3">
      <c r="A58" t="s">
        <v>209</v>
      </c>
      <c r="B58" t="s">
        <v>100</v>
      </c>
      <c r="C58" t="s">
        <v>112</v>
      </c>
      <c r="D58" t="s">
        <v>214</v>
      </c>
      <c r="E58" s="33"/>
      <c r="F58" s="34">
        <v>23.18</v>
      </c>
      <c r="G58" s="4"/>
      <c r="H58" s="4"/>
      <c r="I58" s="4"/>
      <c r="J58" s="4"/>
      <c r="K58" s="4"/>
      <c r="L58" s="59">
        <f t="shared" si="2"/>
        <v>0</v>
      </c>
      <c r="M58" s="4"/>
      <c r="N58" s="4"/>
      <c r="O58" s="4"/>
      <c r="P58" s="4"/>
      <c r="Q58" s="4"/>
      <c r="R58" s="4"/>
      <c r="S58" s="4"/>
      <c r="T58" s="4"/>
      <c r="U58" s="4"/>
      <c r="V58" s="4">
        <v>23.18</v>
      </c>
      <c r="W58" s="4"/>
      <c r="X58" s="4"/>
      <c r="Y58" s="4"/>
      <c r="Z58" s="4"/>
      <c r="AA58" s="4"/>
      <c r="AB58" s="4">
        <f t="shared" si="1"/>
        <v>23.18</v>
      </c>
      <c r="AC58" s="4"/>
      <c r="AD58" s="4"/>
      <c r="AE58" s="34">
        <v>1.1000000000000001</v>
      </c>
      <c r="AF58" s="73">
        <f>AF57+L58-AB58-K58</f>
        <v>3041.7100000000014</v>
      </c>
      <c r="AG58" s="72">
        <f>AG57+K58+AD58</f>
        <v>14190.090000000002</v>
      </c>
    </row>
    <row r="59" spans="1:33" x14ac:dyDescent="0.3">
      <c r="A59" t="s">
        <v>210</v>
      </c>
      <c r="B59" t="s">
        <v>101</v>
      </c>
      <c r="C59" t="s">
        <v>112</v>
      </c>
      <c r="D59" t="s">
        <v>215</v>
      </c>
      <c r="E59" s="30"/>
      <c r="F59" s="31">
        <v>206.75</v>
      </c>
      <c r="K59" s="4"/>
      <c r="L59" s="59">
        <f t="shared" si="2"/>
        <v>0</v>
      </c>
      <c r="M59" s="4">
        <v>193.75</v>
      </c>
      <c r="N59" s="4">
        <v>13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>
        <f t="shared" si="1"/>
        <v>206.75</v>
      </c>
      <c r="AC59" s="4"/>
      <c r="AD59" s="4"/>
      <c r="AE59" s="34"/>
      <c r="AF59" s="73">
        <f>AF58+L59-AB59-K59</f>
        <v>2834.9600000000014</v>
      </c>
      <c r="AG59" s="72">
        <f>AG58+K59+AD59</f>
        <v>14190.090000000002</v>
      </c>
    </row>
    <row r="60" spans="1:33" x14ac:dyDescent="0.3">
      <c r="A60" t="s">
        <v>216</v>
      </c>
      <c r="B60" t="s">
        <v>109</v>
      </c>
      <c r="C60" t="s">
        <v>112</v>
      </c>
      <c r="D60" t="s">
        <v>217</v>
      </c>
      <c r="E60" s="30"/>
      <c r="F60" s="31">
        <v>38.08</v>
      </c>
      <c r="K60" s="4"/>
      <c r="L60" s="59">
        <f t="shared" si="2"/>
        <v>0</v>
      </c>
      <c r="M60" s="4"/>
      <c r="N60" s="4"/>
      <c r="O60" s="4"/>
      <c r="P60" s="4"/>
      <c r="Q60" s="4"/>
      <c r="R60" s="4"/>
      <c r="S60" s="4"/>
      <c r="T60" s="4">
        <v>38.08</v>
      </c>
      <c r="U60" s="4"/>
      <c r="V60" s="4"/>
      <c r="W60" s="4"/>
      <c r="X60" s="4"/>
      <c r="Y60" s="4"/>
      <c r="Z60" s="4"/>
      <c r="AA60" s="4"/>
      <c r="AB60" s="4">
        <f t="shared" si="1"/>
        <v>38.08</v>
      </c>
      <c r="AC60" s="4"/>
      <c r="AD60" s="4"/>
      <c r="AE60" s="34"/>
      <c r="AF60" s="73">
        <f>AF59+L60-AB60-K60</f>
        <v>2796.8800000000015</v>
      </c>
      <c r="AG60" s="72">
        <f>AG59+K60+AD60</f>
        <v>14190.090000000002</v>
      </c>
    </row>
    <row r="61" spans="1:33" x14ac:dyDescent="0.3">
      <c r="B61" t="s">
        <v>218</v>
      </c>
      <c r="C61" t="s">
        <v>112</v>
      </c>
      <c r="D61" t="s">
        <v>219</v>
      </c>
      <c r="E61" s="30"/>
      <c r="F61" s="34">
        <v>25</v>
      </c>
      <c r="K61" s="4"/>
      <c r="L61" s="59">
        <f t="shared" si="2"/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>
        <v>25</v>
      </c>
      <c r="Y61" s="4"/>
      <c r="Z61" s="4"/>
      <c r="AA61" s="4"/>
      <c r="AB61" s="4">
        <f t="shared" si="1"/>
        <v>25</v>
      </c>
      <c r="AC61" s="4"/>
      <c r="AD61" s="4"/>
      <c r="AE61" s="34"/>
      <c r="AF61" s="73">
        <f>AF60+L61-AB61-K61</f>
        <v>2771.8800000000015</v>
      </c>
      <c r="AG61" s="72">
        <f>AG60+K61+AD61</f>
        <v>14190.090000000002</v>
      </c>
    </row>
    <row r="62" spans="1:33" x14ac:dyDescent="0.3">
      <c r="A62" t="s">
        <v>220</v>
      </c>
      <c r="B62" t="s">
        <v>146</v>
      </c>
      <c r="C62" t="s">
        <v>106</v>
      </c>
      <c r="E62" s="33">
        <v>18.600000000000001</v>
      </c>
      <c r="F62" s="31"/>
      <c r="K62" s="4">
        <v>18.600000000000001</v>
      </c>
      <c r="L62" s="62">
        <f t="shared" si="2"/>
        <v>18.600000000000001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>
        <f t="shared" si="1"/>
        <v>0</v>
      </c>
      <c r="AC62" s="4"/>
      <c r="AD62" s="4"/>
      <c r="AE62" s="34"/>
      <c r="AF62" s="73">
        <f>AF61+L62-AB62-K62</f>
        <v>2771.8800000000015</v>
      </c>
      <c r="AG62" s="72">
        <f>AG61+K62+AD62</f>
        <v>14208.690000000002</v>
      </c>
    </row>
    <row r="63" spans="1:33" x14ac:dyDescent="0.3">
      <c r="A63" t="s">
        <v>224</v>
      </c>
      <c r="B63" t="s">
        <v>207</v>
      </c>
      <c r="C63" t="s">
        <v>112</v>
      </c>
      <c r="D63" t="s">
        <v>225</v>
      </c>
      <c r="E63" s="30"/>
      <c r="F63" s="31">
        <v>10.25</v>
      </c>
      <c r="K63" s="4"/>
      <c r="L63" s="59"/>
      <c r="M63" s="4"/>
      <c r="N63" s="4"/>
      <c r="O63" s="4">
        <v>10.25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>
        <f t="shared" si="1"/>
        <v>10.25</v>
      </c>
      <c r="AC63" s="4"/>
      <c r="AD63" s="4"/>
      <c r="AE63" s="34"/>
      <c r="AF63" s="73">
        <f>AF62+L63-AB63-K63</f>
        <v>2761.6300000000015</v>
      </c>
      <c r="AG63" s="72">
        <f>AG62+K63+AD63</f>
        <v>14208.690000000002</v>
      </c>
    </row>
    <row r="64" spans="1:33" x14ac:dyDescent="0.3">
      <c r="A64" t="s">
        <v>221</v>
      </c>
      <c r="B64" t="s">
        <v>222</v>
      </c>
      <c r="C64" t="s">
        <v>112</v>
      </c>
      <c r="D64" t="s">
        <v>223</v>
      </c>
      <c r="E64" s="30"/>
      <c r="F64" s="31">
        <v>441.58</v>
      </c>
      <c r="K64" s="4"/>
      <c r="L64" s="59">
        <f t="shared" si="2"/>
        <v>0</v>
      </c>
      <c r="M64" s="4"/>
      <c r="N64" s="4"/>
      <c r="O64" s="4"/>
      <c r="P64" s="4"/>
      <c r="Q64" s="4"/>
      <c r="R64" s="4"/>
      <c r="S64" s="4"/>
      <c r="T64" s="4"/>
      <c r="U64" s="4">
        <v>441.58</v>
      </c>
      <c r="V64" s="4"/>
      <c r="W64" s="4"/>
      <c r="X64" s="4"/>
      <c r="Y64" s="4"/>
      <c r="Z64" s="4"/>
      <c r="AA64" s="4"/>
      <c r="AB64" s="4">
        <f t="shared" si="1"/>
        <v>441.58</v>
      </c>
      <c r="AC64" s="4"/>
      <c r="AD64" s="4"/>
      <c r="AE64" s="34">
        <v>73.599999999999994</v>
      </c>
      <c r="AF64" s="73">
        <f>AF63+L64-AB64-K64</f>
        <v>2320.0500000000015</v>
      </c>
      <c r="AG64" s="72">
        <f>AG63+K64+AD64</f>
        <v>14208.690000000002</v>
      </c>
    </row>
    <row r="65" spans="1:33" x14ac:dyDescent="0.3">
      <c r="A65" t="s">
        <v>228</v>
      </c>
      <c r="B65" t="s">
        <v>206</v>
      </c>
      <c r="C65" t="s">
        <v>112</v>
      </c>
      <c r="D65" t="s">
        <v>227</v>
      </c>
      <c r="E65" s="30"/>
      <c r="F65" s="31">
        <v>18.39</v>
      </c>
      <c r="K65" s="4"/>
      <c r="L65" s="59"/>
      <c r="M65" s="4"/>
      <c r="N65" s="4"/>
      <c r="O65" s="4"/>
      <c r="P65" s="4"/>
      <c r="Q65" s="4"/>
      <c r="R65" s="4">
        <v>18.39</v>
      </c>
      <c r="S65" s="4"/>
      <c r="T65" s="4"/>
      <c r="U65" s="4"/>
      <c r="V65" s="4"/>
      <c r="W65" s="4"/>
      <c r="X65" s="4"/>
      <c r="Y65" s="4"/>
      <c r="Z65" s="4"/>
      <c r="AA65" s="4"/>
      <c r="AB65" s="4">
        <f t="shared" si="1"/>
        <v>18.39</v>
      </c>
      <c r="AC65" s="4"/>
      <c r="AD65" s="4"/>
      <c r="AE65" s="34"/>
      <c r="AF65" s="73">
        <f>AF64+L65-AB65-K65</f>
        <v>2301.6600000000017</v>
      </c>
      <c r="AG65" s="72">
        <f>AG64+K65+AD65</f>
        <v>14208.690000000002</v>
      </c>
    </row>
    <row r="66" spans="1:33" x14ac:dyDescent="0.3">
      <c r="A66" t="s">
        <v>226</v>
      </c>
      <c r="B66" t="s">
        <v>101</v>
      </c>
      <c r="C66" t="s">
        <v>112</v>
      </c>
      <c r="D66" t="s">
        <v>229</v>
      </c>
      <c r="E66" s="33"/>
      <c r="F66" s="34">
        <v>206.75</v>
      </c>
      <c r="G66" s="4"/>
      <c r="H66" s="4"/>
      <c r="I66" s="4"/>
      <c r="J66" s="4"/>
      <c r="K66" s="4"/>
      <c r="L66" s="59">
        <f t="shared" si="2"/>
        <v>0</v>
      </c>
      <c r="M66" s="4">
        <v>193.75</v>
      </c>
      <c r="N66" s="4">
        <v>13</v>
      </c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>
        <f t="shared" si="1"/>
        <v>206.75</v>
      </c>
      <c r="AC66" s="4"/>
      <c r="AD66" s="4"/>
      <c r="AE66" s="34"/>
      <c r="AF66" s="73">
        <f>AF65+L66-AB66-K66</f>
        <v>2094.9100000000017</v>
      </c>
      <c r="AG66" s="72">
        <f>AG64+K66+AD66</f>
        <v>14208.690000000002</v>
      </c>
    </row>
    <row r="67" spans="1:33" x14ac:dyDescent="0.3">
      <c r="A67" t="s">
        <v>238</v>
      </c>
      <c r="B67" t="s">
        <v>146</v>
      </c>
      <c r="C67" t="s">
        <v>106</v>
      </c>
      <c r="E67" s="33">
        <v>16.37</v>
      </c>
      <c r="F67" s="34"/>
      <c r="G67" s="4"/>
      <c r="H67" s="4"/>
      <c r="I67" s="4"/>
      <c r="J67" s="4"/>
      <c r="K67" s="4">
        <v>16.37</v>
      </c>
      <c r="L67" s="59">
        <f t="shared" si="2"/>
        <v>16.37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>
        <f t="shared" si="1"/>
        <v>0</v>
      </c>
      <c r="AC67" s="4"/>
      <c r="AD67" s="4"/>
      <c r="AE67" s="34"/>
      <c r="AF67" s="73">
        <f>AF66+L67-AB67-K67</f>
        <v>2094.9100000000017</v>
      </c>
      <c r="AG67" s="72">
        <f>AG65+K67+AD67</f>
        <v>14225.060000000003</v>
      </c>
    </row>
    <row r="68" spans="1:33" x14ac:dyDescent="0.3">
      <c r="A68" t="s">
        <v>232</v>
      </c>
      <c r="B68" t="s">
        <v>233</v>
      </c>
      <c r="C68" t="s">
        <v>112</v>
      </c>
      <c r="D68" t="s">
        <v>235</v>
      </c>
      <c r="E68" s="33"/>
      <c r="F68" s="34">
        <v>85.1</v>
      </c>
      <c r="G68" s="4"/>
      <c r="H68" s="4"/>
      <c r="I68" s="4"/>
      <c r="J68" s="4"/>
      <c r="K68" s="4"/>
      <c r="L68" s="59">
        <f t="shared" si="2"/>
        <v>0</v>
      </c>
      <c r="M68" s="4"/>
      <c r="N68" s="4"/>
      <c r="O68" s="4"/>
      <c r="P68" s="4"/>
      <c r="Q68" s="4"/>
      <c r="R68" s="4"/>
      <c r="S68" s="4"/>
      <c r="T68" s="4"/>
      <c r="U68" s="4">
        <v>85.1</v>
      </c>
      <c r="V68" s="4"/>
      <c r="W68" s="4"/>
      <c r="X68" s="4"/>
      <c r="Y68" s="4"/>
      <c r="Z68" s="4"/>
      <c r="AA68" s="4"/>
      <c r="AB68" s="4">
        <f t="shared" si="1"/>
        <v>85.1</v>
      </c>
      <c r="AC68" s="4"/>
      <c r="AD68" s="4"/>
      <c r="AE68" s="34">
        <v>14.18</v>
      </c>
      <c r="AF68" s="73">
        <f>AF66+L68-AB68-K68</f>
        <v>2009.8100000000018</v>
      </c>
      <c r="AG68" s="72">
        <f>AG67+K68</f>
        <v>14225.060000000003</v>
      </c>
    </row>
    <row r="69" spans="1:33" x14ac:dyDescent="0.3">
      <c r="B69" t="s">
        <v>101</v>
      </c>
      <c r="C69" t="s">
        <v>112</v>
      </c>
      <c r="D69" t="s">
        <v>236</v>
      </c>
      <c r="E69" s="33"/>
      <c r="F69" s="34">
        <v>206.75</v>
      </c>
      <c r="G69" s="4"/>
      <c r="H69" s="4"/>
      <c r="I69" s="4"/>
      <c r="J69" s="4"/>
      <c r="K69" s="4"/>
      <c r="L69" s="59">
        <f t="shared" si="2"/>
        <v>0</v>
      </c>
      <c r="M69" s="4">
        <v>193.75</v>
      </c>
      <c r="N69" s="4">
        <v>13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>
        <f t="shared" si="1"/>
        <v>206.75</v>
      </c>
      <c r="AC69" s="4"/>
      <c r="AD69" s="4"/>
      <c r="AE69" s="34"/>
      <c r="AF69" s="73">
        <f>AF68+L69-AB69-K69</f>
        <v>1803.0600000000018</v>
      </c>
      <c r="AG69" s="72">
        <f>AG68+K69</f>
        <v>14225.060000000003</v>
      </c>
    </row>
    <row r="70" spans="1:33" x14ac:dyDescent="0.3">
      <c r="A70" t="s">
        <v>234</v>
      </c>
      <c r="B70" t="s">
        <v>207</v>
      </c>
      <c r="C70" t="s">
        <v>112</v>
      </c>
      <c r="D70" t="s">
        <v>237</v>
      </c>
      <c r="E70" s="33"/>
      <c r="F70" s="34">
        <v>34.56</v>
      </c>
      <c r="G70" s="4"/>
      <c r="H70" s="4"/>
      <c r="I70" s="4"/>
      <c r="J70" s="4"/>
      <c r="K70" s="4"/>
      <c r="L70" s="59">
        <f t="shared" si="2"/>
        <v>0</v>
      </c>
      <c r="M70" s="4"/>
      <c r="N70" s="4"/>
      <c r="O70" s="4"/>
      <c r="P70" s="4"/>
      <c r="Q70" s="4"/>
      <c r="R70" s="4"/>
      <c r="S70" s="4"/>
      <c r="T70" s="4"/>
      <c r="U70" s="4">
        <v>34.56</v>
      </c>
      <c r="V70" s="4"/>
      <c r="W70" s="4"/>
      <c r="X70" s="4"/>
      <c r="Y70" s="4"/>
      <c r="Z70" s="4"/>
      <c r="AA70" s="4"/>
      <c r="AB70" s="4">
        <f t="shared" si="1"/>
        <v>34.56</v>
      </c>
      <c r="AC70" s="4"/>
      <c r="AD70" s="4"/>
      <c r="AE70" s="34">
        <v>5.76</v>
      </c>
      <c r="AF70" s="73">
        <f>AF69+L70-AB70-K70</f>
        <v>1768.5000000000018</v>
      </c>
      <c r="AG70" s="72">
        <f>AG69+K70</f>
        <v>14225.060000000003</v>
      </c>
    </row>
    <row r="71" spans="1:33" x14ac:dyDescent="0.3">
      <c r="A71" t="s">
        <v>240</v>
      </c>
      <c r="B71" t="s">
        <v>146</v>
      </c>
      <c r="C71" t="s">
        <v>106</v>
      </c>
      <c r="E71" s="33">
        <v>15.82</v>
      </c>
      <c r="F71" s="34"/>
      <c r="G71" s="4"/>
      <c r="H71" s="4"/>
      <c r="I71" s="4"/>
      <c r="J71" s="4"/>
      <c r="K71" s="4">
        <v>15.82</v>
      </c>
      <c r="L71" s="59">
        <f t="shared" si="2"/>
        <v>15.82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>
        <f t="shared" si="1"/>
        <v>0</v>
      </c>
      <c r="AC71" s="4"/>
      <c r="AD71" s="4"/>
      <c r="AE71" s="34"/>
      <c r="AF71" s="75">
        <f>AF70+L71-AB71-K71</f>
        <v>1768.5000000000018</v>
      </c>
      <c r="AG71" s="76">
        <f>AG70+K71</f>
        <v>14240.880000000003</v>
      </c>
    </row>
    <row r="72" spans="1:33" x14ac:dyDescent="0.3">
      <c r="E72" s="33"/>
      <c r="F72" s="34"/>
      <c r="G72" s="4"/>
      <c r="H72" s="4"/>
      <c r="I72" s="4"/>
      <c r="J72" s="4"/>
      <c r="K72" s="4"/>
      <c r="L72" s="59">
        <f t="shared" si="2"/>
        <v>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>
        <f t="shared" si="1"/>
        <v>0</v>
      </c>
      <c r="AC72" s="4"/>
      <c r="AD72" s="4"/>
      <c r="AE72" s="34"/>
      <c r="AF72" s="33"/>
      <c r="AG72" s="34"/>
    </row>
    <row r="73" spans="1:33" x14ac:dyDescent="0.3">
      <c r="E73" s="33"/>
      <c r="F73" s="34"/>
      <c r="G73" s="4"/>
      <c r="H73" s="4"/>
      <c r="I73" s="4"/>
      <c r="J73" s="4"/>
      <c r="K73" s="34"/>
      <c r="L73" s="59">
        <f t="shared" ref="L73:L81" si="3">SUM(G73:K73)</f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>
        <f t="shared" si="1"/>
        <v>0</v>
      </c>
      <c r="AC73" s="4"/>
      <c r="AD73" s="4"/>
      <c r="AE73" s="34"/>
      <c r="AF73" s="33"/>
      <c r="AG73" s="34"/>
    </row>
    <row r="74" spans="1:33" x14ac:dyDescent="0.3">
      <c r="E74" s="33"/>
      <c r="F74" s="34"/>
      <c r="G74" s="4"/>
      <c r="H74" s="4"/>
      <c r="I74" s="4"/>
      <c r="J74" s="4"/>
      <c r="K74" s="34"/>
      <c r="L74" s="59">
        <f t="shared" si="3"/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>
        <f t="shared" si="1"/>
        <v>0</v>
      </c>
      <c r="AC74" s="4"/>
      <c r="AD74" s="4"/>
      <c r="AE74" s="34"/>
      <c r="AF74" s="33"/>
      <c r="AG74" s="34"/>
    </row>
    <row r="75" spans="1:33" x14ac:dyDescent="0.3">
      <c r="E75" s="33"/>
      <c r="F75" s="34"/>
      <c r="G75" s="4"/>
      <c r="H75" s="4"/>
      <c r="I75" s="4"/>
      <c r="J75" s="4"/>
      <c r="K75" s="34"/>
      <c r="L75" s="59">
        <f t="shared" si="3"/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34"/>
      <c r="AF75" s="70"/>
      <c r="AG75" s="71"/>
    </row>
    <row r="76" spans="1:33" x14ac:dyDescent="0.3">
      <c r="E76" s="33"/>
      <c r="F76" s="34"/>
      <c r="G76" s="4"/>
      <c r="H76" s="4"/>
      <c r="I76" s="4"/>
      <c r="J76" s="4"/>
      <c r="K76" s="34"/>
      <c r="L76" s="59">
        <f t="shared" si="3"/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34"/>
      <c r="AF76" s="33"/>
      <c r="AG76" s="34"/>
    </row>
    <row r="77" spans="1:33" x14ac:dyDescent="0.3">
      <c r="E77" s="33"/>
      <c r="F77" s="34"/>
      <c r="G77" s="4"/>
      <c r="H77" s="4"/>
      <c r="I77" s="4"/>
      <c r="J77" s="4"/>
      <c r="K77" s="34"/>
      <c r="L77" s="59">
        <f t="shared" si="3"/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34"/>
      <c r="AF77" s="33"/>
      <c r="AG77" s="34"/>
    </row>
    <row r="78" spans="1:33" x14ac:dyDescent="0.3">
      <c r="E78" s="33"/>
      <c r="F78" s="34"/>
      <c r="G78" s="4"/>
      <c r="H78" s="4"/>
      <c r="I78" s="4"/>
      <c r="J78" s="4"/>
      <c r="K78" s="34"/>
      <c r="L78" s="59">
        <f t="shared" si="3"/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34"/>
      <c r="AF78" s="33"/>
      <c r="AG78" s="34"/>
    </row>
    <row r="79" spans="1:33" x14ac:dyDescent="0.3">
      <c r="E79" s="33"/>
      <c r="F79" s="34"/>
      <c r="G79" s="4"/>
      <c r="H79" s="4"/>
      <c r="I79" s="4"/>
      <c r="J79" s="4"/>
      <c r="K79" s="34"/>
      <c r="L79" s="59">
        <f t="shared" si="3"/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34"/>
      <c r="AF79" s="33"/>
      <c r="AG79" s="34"/>
    </row>
    <row r="80" spans="1:33" x14ac:dyDescent="0.3">
      <c r="E80" s="33"/>
      <c r="F80" s="34"/>
      <c r="G80" s="4"/>
      <c r="H80" s="4"/>
      <c r="I80" s="4"/>
      <c r="J80" s="4"/>
      <c r="K80" s="34"/>
      <c r="L80" s="59">
        <f t="shared" si="3"/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34"/>
      <c r="AF80" s="33"/>
      <c r="AG80" s="34"/>
    </row>
    <row r="81" spans="5:33" x14ac:dyDescent="0.3">
      <c r="E81" s="33"/>
      <c r="F81" s="34"/>
      <c r="G81" s="4"/>
      <c r="H81" s="4"/>
      <c r="I81" s="4"/>
      <c r="J81" s="4"/>
      <c r="K81" s="34"/>
      <c r="L81" s="59">
        <f t="shared" si="3"/>
        <v>0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34"/>
      <c r="AF81" s="33"/>
      <c r="AG81" s="34"/>
    </row>
    <row r="82" spans="5:33" x14ac:dyDescent="0.3">
      <c r="E82" s="33"/>
      <c r="F82" s="34"/>
      <c r="G82" s="4"/>
      <c r="H82" s="4"/>
      <c r="I82" s="4"/>
      <c r="J82" s="4"/>
      <c r="K82" s="34"/>
      <c r="L82" s="59">
        <f t="shared" ref="L82:L94" si="4">SUM(G82:K82)</f>
        <v>0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34"/>
      <c r="AF82" s="33"/>
      <c r="AG82" s="34"/>
    </row>
    <row r="83" spans="5:33" x14ac:dyDescent="0.3">
      <c r="E83" s="33"/>
      <c r="F83" s="34"/>
      <c r="G83" s="4"/>
      <c r="H83" s="4"/>
      <c r="I83" s="4"/>
      <c r="J83" s="4"/>
      <c r="K83" s="34"/>
      <c r="L83" s="59">
        <f t="shared" si="4"/>
        <v>0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34"/>
      <c r="AF83" s="33"/>
      <c r="AG83" s="34"/>
    </row>
    <row r="84" spans="5:33" x14ac:dyDescent="0.3">
      <c r="E84" s="33"/>
      <c r="F84" s="34"/>
      <c r="G84" s="4"/>
      <c r="H84" s="4"/>
      <c r="I84" s="4"/>
      <c r="J84" s="4"/>
      <c r="K84" s="34"/>
      <c r="L84" s="59">
        <f t="shared" si="4"/>
        <v>0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34"/>
      <c r="AF84" s="33"/>
      <c r="AG84" s="34"/>
    </row>
    <row r="85" spans="5:33" x14ac:dyDescent="0.3">
      <c r="E85" s="33"/>
      <c r="F85" s="34"/>
      <c r="G85" s="4"/>
      <c r="H85" s="4"/>
      <c r="I85" s="4"/>
      <c r="J85" s="4"/>
      <c r="K85" s="34"/>
      <c r="L85" s="59">
        <f t="shared" si="4"/>
        <v>0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34"/>
      <c r="AF85" s="33"/>
      <c r="AG85" s="34"/>
    </row>
    <row r="86" spans="5:33" x14ac:dyDescent="0.3">
      <c r="E86" s="33"/>
      <c r="F86" s="34"/>
      <c r="G86" s="4"/>
      <c r="H86" s="4"/>
      <c r="I86" s="4"/>
      <c r="J86" s="4"/>
      <c r="K86" s="34"/>
      <c r="L86" s="59">
        <f t="shared" si="4"/>
        <v>0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34"/>
      <c r="AF86" s="68"/>
      <c r="AG86" s="69"/>
    </row>
    <row r="87" spans="5:33" x14ac:dyDescent="0.3">
      <c r="E87" s="33"/>
      <c r="F87" s="34"/>
      <c r="G87" s="4"/>
      <c r="H87" s="4"/>
      <c r="I87" s="4"/>
      <c r="J87" s="4"/>
      <c r="K87" s="34"/>
      <c r="L87" s="59">
        <f t="shared" si="4"/>
        <v>0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34"/>
      <c r="AF87" s="33"/>
      <c r="AG87" s="34"/>
    </row>
    <row r="88" spans="5:33" x14ac:dyDescent="0.3">
      <c r="E88" s="33"/>
      <c r="F88" s="34"/>
      <c r="G88" s="4"/>
      <c r="H88" s="4"/>
      <c r="I88" s="4"/>
      <c r="J88" s="4"/>
      <c r="K88" s="34"/>
      <c r="L88" s="59">
        <f t="shared" si="4"/>
        <v>0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34"/>
      <c r="AF88" s="33"/>
      <c r="AG88" s="34"/>
    </row>
    <row r="89" spans="5:33" x14ac:dyDescent="0.3">
      <c r="E89" s="33"/>
      <c r="F89" s="34"/>
      <c r="G89" s="4"/>
      <c r="H89" s="4"/>
      <c r="I89" s="4"/>
      <c r="J89" s="4"/>
      <c r="K89" s="34"/>
      <c r="L89" s="59">
        <f t="shared" si="4"/>
        <v>0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34"/>
      <c r="AF89" s="33"/>
      <c r="AG89" s="34"/>
    </row>
    <row r="90" spans="5:33" x14ac:dyDescent="0.3">
      <c r="E90" s="33"/>
      <c r="F90" s="34"/>
      <c r="G90" s="4"/>
      <c r="H90" s="4"/>
      <c r="I90" s="4"/>
      <c r="J90" s="4"/>
      <c r="K90" s="34"/>
      <c r="L90" s="62">
        <f t="shared" si="4"/>
        <v>0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34"/>
      <c r="AF90" s="33"/>
      <c r="AG90" s="34"/>
    </row>
    <row r="91" spans="5:33" x14ac:dyDescent="0.3">
      <c r="E91" s="33"/>
      <c r="F91" s="34"/>
      <c r="G91" s="4"/>
      <c r="H91" s="4"/>
      <c r="I91" s="4"/>
      <c r="J91" s="4"/>
      <c r="K91" s="4"/>
      <c r="L91" s="62">
        <f t="shared" si="4"/>
        <v>0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34"/>
      <c r="AF91" s="33"/>
      <c r="AG91" s="34"/>
    </row>
    <row r="92" spans="5:33" x14ac:dyDescent="0.3">
      <c r="E92" s="33"/>
      <c r="F92" s="34"/>
      <c r="G92" s="4"/>
      <c r="H92" s="4"/>
      <c r="I92" s="4"/>
      <c r="J92" s="4"/>
      <c r="K92" s="4"/>
      <c r="L92" s="62">
        <f t="shared" si="4"/>
        <v>0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34"/>
      <c r="AF92" s="33"/>
      <c r="AG92" s="34"/>
    </row>
    <row r="93" spans="5:33" x14ac:dyDescent="0.3">
      <c r="E93" s="33"/>
      <c r="F93" s="34"/>
      <c r="G93" s="4"/>
      <c r="H93" s="4"/>
      <c r="I93" s="4"/>
      <c r="J93" s="4"/>
      <c r="K93" s="4"/>
      <c r="L93" s="62">
        <f t="shared" si="4"/>
        <v>0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34"/>
      <c r="AF93" s="33"/>
      <c r="AG93" s="34"/>
    </row>
    <row r="94" spans="5:33" x14ac:dyDescent="0.3">
      <c r="E94" s="33"/>
      <c r="F94" s="34"/>
      <c r="G94" s="4"/>
      <c r="H94" s="4"/>
      <c r="I94" s="4"/>
      <c r="J94" s="4"/>
      <c r="K94" s="4"/>
      <c r="L94" s="62">
        <f t="shared" si="4"/>
        <v>0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34"/>
      <c r="AF94" s="33"/>
      <c r="AG94" s="34"/>
    </row>
    <row r="95" spans="5:33" x14ac:dyDescent="0.3">
      <c r="E95" s="33"/>
      <c r="F95" s="34"/>
      <c r="G95" s="4"/>
      <c r="H95" s="4"/>
      <c r="I95" s="4"/>
      <c r="J95" s="4"/>
      <c r="K95" s="4"/>
      <c r="L95" s="59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34"/>
      <c r="AF95" s="33"/>
      <c r="AG95" s="34"/>
    </row>
    <row r="96" spans="5:33" x14ac:dyDescent="0.3">
      <c r="E96" s="33"/>
      <c r="F96" s="34"/>
      <c r="G96" s="4"/>
      <c r="H96" s="4"/>
      <c r="I96" s="4"/>
      <c r="J96" s="4"/>
      <c r="K96" s="4"/>
      <c r="L96" s="59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34"/>
      <c r="AF96" s="33"/>
      <c r="AG96" s="34"/>
    </row>
    <row r="97" spans="3:33" x14ac:dyDescent="0.3">
      <c r="E97" s="33"/>
      <c r="F97" s="63"/>
      <c r="G97" s="4"/>
      <c r="H97" s="4"/>
      <c r="I97" s="4"/>
      <c r="J97" s="4"/>
      <c r="K97" s="4"/>
      <c r="L97" s="59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34"/>
      <c r="AF97" s="66"/>
      <c r="AG97" s="67"/>
    </row>
    <row r="98" spans="3:33" x14ac:dyDescent="0.3">
      <c r="C98" s="3" t="s">
        <v>8</v>
      </c>
      <c r="E98" s="32">
        <f t="shared" ref="E98:AE98" si="5">SUM(E6:E97)</f>
        <v>8479.2900000000009</v>
      </c>
      <c r="F98" s="32">
        <f t="shared" si="5"/>
        <v>6638.32</v>
      </c>
      <c r="G98" s="32">
        <f t="shared" si="5"/>
        <v>8000</v>
      </c>
      <c r="H98" s="32">
        <f t="shared" si="5"/>
        <v>183.07</v>
      </c>
      <c r="I98" s="32">
        <f t="shared" si="5"/>
        <v>0</v>
      </c>
      <c r="J98" s="32">
        <f t="shared" si="5"/>
        <v>135.13</v>
      </c>
      <c r="K98" s="32">
        <f t="shared" si="5"/>
        <v>161.09</v>
      </c>
      <c r="L98" s="32">
        <f t="shared" si="5"/>
        <v>8479.2900000000009</v>
      </c>
      <c r="M98" s="32">
        <f t="shared" si="5"/>
        <v>2325</v>
      </c>
      <c r="N98" s="32">
        <f t="shared" si="5"/>
        <v>65</v>
      </c>
      <c r="O98" s="32">
        <f t="shared" si="5"/>
        <v>10.25</v>
      </c>
      <c r="P98" s="32">
        <f t="shared" si="5"/>
        <v>96.88</v>
      </c>
      <c r="Q98" s="32">
        <f t="shared" si="5"/>
        <v>555.79999999999995</v>
      </c>
      <c r="R98" s="32">
        <f t="shared" si="5"/>
        <v>529.66</v>
      </c>
      <c r="S98" s="32">
        <f t="shared" si="5"/>
        <v>634.67999999999995</v>
      </c>
      <c r="T98" s="32">
        <f t="shared" si="5"/>
        <v>547.11</v>
      </c>
      <c r="U98" s="32">
        <f t="shared" si="5"/>
        <v>726.36000000000013</v>
      </c>
      <c r="V98" s="32">
        <f t="shared" si="5"/>
        <v>65.02000000000001</v>
      </c>
      <c r="W98" s="32">
        <f t="shared" si="5"/>
        <v>665.56</v>
      </c>
      <c r="X98" s="32">
        <f t="shared" si="5"/>
        <v>25</v>
      </c>
      <c r="Y98" s="32">
        <f t="shared" si="5"/>
        <v>0</v>
      </c>
      <c r="Z98" s="32">
        <f t="shared" si="5"/>
        <v>200</v>
      </c>
      <c r="AA98" s="32">
        <f t="shared" si="5"/>
        <v>192</v>
      </c>
      <c r="AB98" s="32">
        <f t="shared" si="5"/>
        <v>6638.32</v>
      </c>
      <c r="AC98" s="32">
        <f t="shared" si="5"/>
        <v>0</v>
      </c>
      <c r="AD98" s="32">
        <f t="shared" si="5"/>
        <v>4000</v>
      </c>
      <c r="AE98" s="61">
        <f t="shared" si="5"/>
        <v>404.15000000000003</v>
      </c>
      <c r="AF98" s="4"/>
      <c r="AG98" s="31"/>
    </row>
    <row r="99" spans="3:33" x14ac:dyDescent="0.3">
      <c r="E99" s="30"/>
      <c r="F99" s="31"/>
      <c r="AE99" s="31"/>
      <c r="AG99" s="31"/>
    </row>
    <row r="100" spans="3:33" ht="15" thickBot="1" x14ac:dyDescent="0.35">
      <c r="C100" s="3" t="s">
        <v>99</v>
      </c>
      <c r="E100" s="58" t="s">
        <v>90</v>
      </c>
      <c r="F100" s="58" t="s">
        <v>90</v>
      </c>
      <c r="G100" s="4">
        <f>Budget!H40</f>
        <v>0</v>
      </c>
      <c r="H100" s="58" t="s">
        <v>90</v>
      </c>
      <c r="I100" s="65"/>
      <c r="J100" s="4">
        <f>Budget!H31</f>
        <v>0</v>
      </c>
      <c r="K100" s="49" t="s">
        <v>90</v>
      </c>
      <c r="L100" s="49" t="s">
        <v>90</v>
      </c>
      <c r="M100" s="4">
        <f>Budget!H7</f>
        <v>2325</v>
      </c>
      <c r="N100" s="4">
        <f>Budget!I7</f>
        <v>0</v>
      </c>
      <c r="O100" s="4">
        <f>Budget!H8</f>
        <v>100</v>
      </c>
      <c r="P100" s="4">
        <f>Budget!H24</f>
        <v>150</v>
      </c>
      <c r="Q100" s="4">
        <f>Budget!H11+Budget!H20</f>
        <v>750</v>
      </c>
      <c r="R100" s="4">
        <f>Budget!H13</f>
        <v>500</v>
      </c>
      <c r="S100" s="4">
        <f>Budget!H21</f>
        <v>1000</v>
      </c>
      <c r="T100" s="4">
        <f>Budget!H14+Budget!H15+Budget!H16</f>
        <v>411</v>
      </c>
      <c r="U100" s="4">
        <f>Budget!H23</f>
        <v>1000</v>
      </c>
      <c r="V100" s="4"/>
      <c r="W100" s="4">
        <f>Budget!H12</f>
        <v>1000</v>
      </c>
      <c r="X100" s="4">
        <f>Budget!H22</f>
        <v>300</v>
      </c>
      <c r="Y100" s="4">
        <f>Budget!H25</f>
        <v>1000</v>
      </c>
      <c r="Z100" s="4">
        <f>Budget!H18+Budget!H19+Budget!H17</f>
        <v>522</v>
      </c>
      <c r="AA100" s="4">
        <f>Budget!H10</f>
        <v>500</v>
      </c>
      <c r="AB100" s="49" t="s">
        <v>90</v>
      </c>
      <c r="AC100" s="49"/>
      <c r="AD100" s="49" t="s">
        <v>90</v>
      </c>
      <c r="AE100" s="50" t="s">
        <v>90</v>
      </c>
      <c r="AG100" s="31"/>
    </row>
    <row r="101" spans="3:33" ht="15" thickTop="1" x14ac:dyDescent="0.3">
      <c r="E101" s="30"/>
      <c r="F101" s="31"/>
      <c r="K101" s="51"/>
      <c r="L101" s="51"/>
      <c r="AB101" s="51"/>
      <c r="AC101" s="51"/>
      <c r="AD101" s="51"/>
      <c r="AE101" s="52"/>
      <c r="AG101" s="31"/>
    </row>
    <row r="102" spans="3:33" ht="15" thickBot="1" x14ac:dyDescent="0.35">
      <c r="C102" s="3" t="s">
        <v>34</v>
      </c>
      <c r="E102" s="58" t="s">
        <v>90</v>
      </c>
      <c r="F102" s="58" t="s">
        <v>90</v>
      </c>
      <c r="G102" s="36">
        <f t="shared" ref="G102:J102" si="6">G98-G100</f>
        <v>8000</v>
      </c>
      <c r="H102" s="58"/>
      <c r="I102" s="58"/>
      <c r="J102" s="36">
        <f t="shared" si="6"/>
        <v>135.13</v>
      </c>
      <c r="K102" s="53"/>
      <c r="L102" s="53"/>
      <c r="M102" s="57">
        <f>M100-M98</f>
        <v>0</v>
      </c>
      <c r="N102" s="57">
        <f>N100-N98</f>
        <v>-65</v>
      </c>
      <c r="O102" s="57">
        <f t="shared" ref="O102:AA102" si="7">O100-O98</f>
        <v>89.75</v>
      </c>
      <c r="P102" s="57">
        <f t="shared" si="7"/>
        <v>53.120000000000005</v>
      </c>
      <c r="Q102" s="57">
        <f t="shared" si="7"/>
        <v>194.20000000000005</v>
      </c>
      <c r="R102" s="57">
        <f t="shared" si="7"/>
        <v>-29.659999999999968</v>
      </c>
      <c r="S102" s="57">
        <f t="shared" si="7"/>
        <v>365.32000000000005</v>
      </c>
      <c r="T102" s="57">
        <f t="shared" si="7"/>
        <v>-136.11000000000001</v>
      </c>
      <c r="U102" s="57">
        <f t="shared" si="7"/>
        <v>273.63999999999987</v>
      </c>
      <c r="V102" s="57"/>
      <c r="W102" s="57">
        <f t="shared" si="7"/>
        <v>334.44000000000005</v>
      </c>
      <c r="X102" s="57">
        <f t="shared" si="7"/>
        <v>275</v>
      </c>
      <c r="Y102" s="57">
        <f t="shared" si="7"/>
        <v>1000</v>
      </c>
      <c r="Z102" s="57">
        <f t="shared" si="7"/>
        <v>322</v>
      </c>
      <c r="AA102" s="57">
        <f t="shared" si="7"/>
        <v>308</v>
      </c>
      <c r="AB102" s="53"/>
      <c r="AC102" s="53"/>
      <c r="AD102" s="53"/>
      <c r="AE102" s="53"/>
      <c r="AF102" s="47"/>
      <c r="AG102" s="48"/>
    </row>
    <row r="103" spans="3:33" ht="15" thickTop="1" x14ac:dyDescent="0.3"/>
    <row r="105" spans="3:33" x14ac:dyDescent="0.3">
      <c r="C105" s="3" t="s">
        <v>58</v>
      </c>
      <c r="E105" s="4">
        <f>E98-SUM(G98:K98)</f>
        <v>0</v>
      </c>
    </row>
    <row r="106" spans="3:33" x14ac:dyDescent="0.3">
      <c r="C106" s="3" t="s">
        <v>57</v>
      </c>
      <c r="E106" s="4">
        <f>F98-SUM(M98:AA98)</f>
        <v>0</v>
      </c>
    </row>
  </sheetData>
  <pageMargins left="0.7" right="0.7" top="0.75" bottom="0.75" header="0.3" footer="0.3"/>
  <pageSetup paperSize="9" scale="3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B3A0-052A-4F5A-9ACE-1DFE0050315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7F974-212E-473C-A5C0-67AB971FE204}">
  <dimension ref="A1:B3"/>
  <sheetViews>
    <sheetView workbookViewId="0">
      <selection activeCell="J16" sqref="J16"/>
    </sheetView>
  </sheetViews>
  <sheetFormatPr defaultRowHeight="14.4" x14ac:dyDescent="0.3"/>
  <cols>
    <col min="3" max="3" width="13.6640625" customWidth="1"/>
  </cols>
  <sheetData>
    <row r="1" spans="1:2" x14ac:dyDescent="0.3">
      <c r="B1" s="4"/>
    </row>
    <row r="3" spans="1:2" x14ac:dyDescent="0.3">
      <c r="A3" s="6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N40"/>
  <sheetViews>
    <sheetView topLeftCell="A4" workbookViewId="0">
      <selection activeCell="C10" sqref="C10"/>
    </sheetView>
  </sheetViews>
  <sheetFormatPr defaultRowHeight="14.4" x14ac:dyDescent="0.3"/>
  <sheetData>
    <row r="1" spans="3:14" ht="21" x14ac:dyDescent="0.4">
      <c r="C1" s="6" t="s">
        <v>70</v>
      </c>
    </row>
    <row r="2" spans="3:14" ht="21" x14ac:dyDescent="0.4">
      <c r="C2" s="6" t="s">
        <v>111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3:14" ht="21" x14ac:dyDescent="0.4">
      <c r="C5" s="6" t="s">
        <v>19</v>
      </c>
    </row>
    <row r="7" spans="3:14" x14ac:dyDescent="0.3">
      <c r="C7" t="s">
        <v>37</v>
      </c>
      <c r="H7">
        <v>2325</v>
      </c>
    </row>
    <row r="8" spans="3:14" x14ac:dyDescent="0.3">
      <c r="C8" t="s">
        <v>21</v>
      </c>
      <c r="H8">
        <v>100</v>
      </c>
    </row>
    <row r="9" spans="3:14" x14ac:dyDescent="0.3">
      <c r="C9" t="s">
        <v>242</v>
      </c>
      <c r="H9">
        <v>65</v>
      </c>
    </row>
    <row r="10" spans="3:14" x14ac:dyDescent="0.3">
      <c r="C10" t="s">
        <v>22</v>
      </c>
      <c r="H10">
        <v>500</v>
      </c>
    </row>
    <row r="11" spans="3:14" x14ac:dyDescent="0.3">
      <c r="C11" t="s">
        <v>38</v>
      </c>
      <c r="H11">
        <v>350</v>
      </c>
    </row>
    <row r="12" spans="3:14" x14ac:dyDescent="0.3">
      <c r="C12" t="s">
        <v>54</v>
      </c>
      <c r="H12">
        <v>1000</v>
      </c>
    </row>
    <row r="13" spans="3:14" x14ac:dyDescent="0.3">
      <c r="C13" t="s">
        <v>25</v>
      </c>
      <c r="H13">
        <v>500</v>
      </c>
    </row>
    <row r="14" spans="3:14" x14ac:dyDescent="0.3">
      <c r="C14" t="s">
        <v>61</v>
      </c>
      <c r="H14">
        <v>350</v>
      </c>
    </row>
    <row r="15" spans="3:14" x14ac:dyDescent="0.3">
      <c r="C15" t="s">
        <v>62</v>
      </c>
      <c r="H15">
        <v>36</v>
      </c>
    </row>
    <row r="16" spans="3:14" x14ac:dyDescent="0.3">
      <c r="C16" t="s">
        <v>63</v>
      </c>
      <c r="H16">
        <v>25</v>
      </c>
    </row>
    <row r="17" spans="3:8" x14ac:dyDescent="0.3">
      <c r="C17" t="s">
        <v>64</v>
      </c>
      <c r="H17">
        <v>22</v>
      </c>
    </row>
    <row r="18" spans="3:8" x14ac:dyDescent="0.3">
      <c r="C18" t="s">
        <v>65</v>
      </c>
      <c r="H18">
        <v>300</v>
      </c>
    </row>
    <row r="19" spans="3:8" x14ac:dyDescent="0.3">
      <c r="C19" t="s">
        <v>66</v>
      </c>
      <c r="H19">
        <v>200</v>
      </c>
    </row>
    <row r="20" spans="3:8" x14ac:dyDescent="0.3">
      <c r="C20" t="s">
        <v>67</v>
      </c>
      <c r="H20">
        <v>400</v>
      </c>
    </row>
    <row r="21" spans="3:8" x14ac:dyDescent="0.3">
      <c r="C21" t="s">
        <v>68</v>
      </c>
      <c r="H21">
        <v>1000</v>
      </c>
    </row>
    <row r="22" spans="3:8" x14ac:dyDescent="0.3">
      <c r="C22" t="s">
        <v>27</v>
      </c>
      <c r="H22">
        <v>300</v>
      </c>
    </row>
    <row r="23" spans="3:8" x14ac:dyDescent="0.3">
      <c r="C23" t="s">
        <v>84</v>
      </c>
      <c r="H23">
        <v>1000</v>
      </c>
    </row>
    <row r="24" spans="3:8" x14ac:dyDescent="0.3">
      <c r="C24" t="s">
        <v>83</v>
      </c>
      <c r="H24">
        <v>150</v>
      </c>
    </row>
    <row r="25" spans="3:8" x14ac:dyDescent="0.3">
      <c r="C25" t="s">
        <v>69</v>
      </c>
      <c r="H25">
        <v>1000</v>
      </c>
    </row>
    <row r="26" spans="3:8" ht="15" thickBot="1" x14ac:dyDescent="0.35">
      <c r="C26" t="s">
        <v>98</v>
      </c>
      <c r="H26">
        <v>0</v>
      </c>
    </row>
    <row r="27" spans="3:8" ht="15" thickBot="1" x14ac:dyDescent="0.35">
      <c r="C27" t="s">
        <v>33</v>
      </c>
      <c r="H27" s="5">
        <f>SUM(H7:H26)</f>
        <v>9623</v>
      </c>
    </row>
    <row r="29" spans="3:8" ht="21" x14ac:dyDescent="0.4">
      <c r="C29" s="6" t="s">
        <v>14</v>
      </c>
    </row>
    <row r="31" spans="3:8" x14ac:dyDescent="0.3">
      <c r="C31" t="s">
        <v>39</v>
      </c>
    </row>
    <row r="32" spans="3:8" ht="15" thickBot="1" x14ac:dyDescent="0.35"/>
    <row r="33" spans="3:8" ht="15" thickBot="1" x14ac:dyDescent="0.35">
      <c r="H33" s="5">
        <f>SUM(H31:H32)</f>
        <v>0</v>
      </c>
    </row>
    <row r="35" spans="3:8" ht="15" thickBot="1" x14ac:dyDescent="0.35"/>
    <row r="36" spans="3:8" ht="18.600000000000001" thickBot="1" x14ac:dyDescent="0.4">
      <c r="C36" s="1" t="s">
        <v>40</v>
      </c>
      <c r="H36" s="5">
        <f>H27-H33</f>
        <v>9623</v>
      </c>
    </row>
    <row r="38" spans="3:8" ht="15" thickBot="1" x14ac:dyDescent="0.35"/>
    <row r="39" spans="3:8" ht="18.600000000000001" thickBot="1" x14ac:dyDescent="0.4">
      <c r="C39" s="1" t="s">
        <v>153</v>
      </c>
      <c r="H39" s="5">
        <v>8000</v>
      </c>
    </row>
    <row r="40" spans="3:8" ht="18.600000000000001" thickBot="1" x14ac:dyDescent="0.4">
      <c r="C40" s="1"/>
      <c r="H40" s="5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0"/>
  <sheetViews>
    <sheetView tabSelected="1" workbookViewId="0">
      <selection activeCell="M13" sqref="M13"/>
    </sheetView>
  </sheetViews>
  <sheetFormatPr defaultRowHeight="14.4" x14ac:dyDescent="0.3"/>
  <cols>
    <col min="1" max="1" width="14.6640625" style="39" customWidth="1"/>
    <col min="2" max="2" width="30.88671875" style="39" customWidth="1"/>
    <col min="3" max="5" width="12.5546875" style="4" customWidth="1"/>
    <col min="7" max="7" width="12.33203125" customWidth="1"/>
  </cols>
  <sheetData>
    <row r="1" spans="1:7" x14ac:dyDescent="0.3">
      <c r="A1" s="37" t="s">
        <v>71</v>
      </c>
      <c r="B1" s="38"/>
    </row>
    <row r="2" spans="1:7" x14ac:dyDescent="0.3">
      <c r="A2" s="37"/>
      <c r="B2" s="38"/>
    </row>
    <row r="3" spans="1:7" x14ac:dyDescent="0.3">
      <c r="C3" s="40" t="s">
        <v>60</v>
      </c>
      <c r="D3" s="40" t="s">
        <v>72</v>
      </c>
      <c r="E3" s="40" t="s">
        <v>89</v>
      </c>
      <c r="F3" s="2" t="s">
        <v>33</v>
      </c>
      <c r="G3" s="40" t="s">
        <v>73</v>
      </c>
    </row>
    <row r="4" spans="1:7" x14ac:dyDescent="0.3">
      <c r="G4" s="4">
        <v>10079.790000000001</v>
      </c>
    </row>
    <row r="5" spans="1:7" x14ac:dyDescent="0.3">
      <c r="A5" s="39" t="s">
        <v>128</v>
      </c>
      <c r="B5" s="39" t="s">
        <v>72</v>
      </c>
      <c r="D5" s="4">
        <v>7.87</v>
      </c>
      <c r="F5" s="4">
        <f t="shared" ref="F5:F17" si="0">C5+D5+E5</f>
        <v>7.87</v>
      </c>
    </row>
    <row r="6" spans="1:7" x14ac:dyDescent="0.3">
      <c r="A6" s="39" t="s">
        <v>108</v>
      </c>
      <c r="B6" s="39" t="s">
        <v>72</v>
      </c>
      <c r="C6" s="41"/>
      <c r="D6" s="42">
        <v>9.8000000000000007</v>
      </c>
      <c r="E6" s="42"/>
      <c r="F6" s="4">
        <f t="shared" si="0"/>
        <v>9.8000000000000007</v>
      </c>
    </row>
    <row r="7" spans="1:7" x14ac:dyDescent="0.3">
      <c r="A7" s="39" t="s">
        <v>145</v>
      </c>
      <c r="B7" s="39" t="s">
        <v>72</v>
      </c>
      <c r="C7" s="41"/>
      <c r="D7" s="42">
        <v>9.5399999999999991</v>
      </c>
      <c r="E7" s="42"/>
      <c r="F7" s="4">
        <f t="shared" si="0"/>
        <v>9.5399999999999991</v>
      </c>
    </row>
    <row r="8" spans="1:7" x14ac:dyDescent="0.3">
      <c r="A8" s="39" t="s">
        <v>159</v>
      </c>
      <c r="B8" s="39" t="s">
        <v>72</v>
      </c>
      <c r="C8" s="41"/>
      <c r="D8" s="42">
        <v>11.37</v>
      </c>
      <c r="E8" s="42"/>
      <c r="F8" s="4">
        <f t="shared" si="0"/>
        <v>11.37</v>
      </c>
    </row>
    <row r="9" spans="1:7" x14ac:dyDescent="0.3">
      <c r="A9" s="39" t="s">
        <v>174</v>
      </c>
      <c r="B9" s="39" t="s">
        <v>72</v>
      </c>
      <c r="C9" s="41"/>
      <c r="D9" s="42">
        <v>12.05</v>
      </c>
      <c r="E9" s="42"/>
      <c r="F9" s="4">
        <f t="shared" si="0"/>
        <v>12.05</v>
      </c>
    </row>
    <row r="10" spans="1:7" x14ac:dyDescent="0.3">
      <c r="A10" s="39" t="s">
        <v>176</v>
      </c>
      <c r="B10" s="39" t="s">
        <v>72</v>
      </c>
      <c r="C10" s="41"/>
      <c r="D10" s="42">
        <v>11.67</v>
      </c>
      <c r="E10" s="42"/>
      <c r="F10" s="4">
        <f t="shared" si="0"/>
        <v>11.67</v>
      </c>
    </row>
    <row r="11" spans="1:7" x14ac:dyDescent="0.3">
      <c r="A11" s="39" t="s">
        <v>182</v>
      </c>
      <c r="B11" s="39" t="s">
        <v>194</v>
      </c>
      <c r="C11" s="41"/>
      <c r="D11" s="42"/>
      <c r="E11" s="42">
        <v>4000</v>
      </c>
      <c r="F11" s="4"/>
    </row>
    <row r="12" spans="1:7" x14ac:dyDescent="0.3">
      <c r="A12" s="39" t="s">
        <v>193</v>
      </c>
      <c r="B12" s="39" t="s">
        <v>72</v>
      </c>
      <c r="C12" s="41"/>
      <c r="D12" s="42">
        <v>14.8</v>
      </c>
      <c r="E12" s="42"/>
      <c r="F12" s="4">
        <f t="shared" si="0"/>
        <v>14.8</v>
      </c>
    </row>
    <row r="13" spans="1:7" x14ac:dyDescent="0.3">
      <c r="A13" s="39" t="s">
        <v>192</v>
      </c>
      <c r="B13" s="39" t="s">
        <v>72</v>
      </c>
      <c r="C13" s="41"/>
      <c r="D13" s="42">
        <v>16.87</v>
      </c>
      <c r="E13" s="42"/>
      <c r="F13" s="4">
        <f t="shared" si="0"/>
        <v>16.87</v>
      </c>
    </row>
    <row r="14" spans="1:7" x14ac:dyDescent="0.3">
      <c r="A14" s="39" t="s">
        <v>202</v>
      </c>
      <c r="B14" s="39" t="s">
        <v>72</v>
      </c>
      <c r="C14" s="41"/>
      <c r="D14" s="42">
        <v>16.329999999999998</v>
      </c>
      <c r="E14" s="42"/>
      <c r="F14" s="4">
        <f t="shared" si="0"/>
        <v>16.329999999999998</v>
      </c>
    </row>
    <row r="15" spans="1:7" x14ac:dyDescent="0.3">
      <c r="A15" s="39" t="s">
        <v>220</v>
      </c>
      <c r="B15" s="39" t="s">
        <v>72</v>
      </c>
      <c r="C15" s="41"/>
      <c r="D15" s="42">
        <v>18.600000000000001</v>
      </c>
      <c r="E15" s="42"/>
      <c r="F15" s="4">
        <f t="shared" si="0"/>
        <v>18.600000000000001</v>
      </c>
    </row>
    <row r="16" spans="1:7" x14ac:dyDescent="0.3">
      <c r="A16" s="39" t="s">
        <v>238</v>
      </c>
      <c r="B16" s="39" t="s">
        <v>72</v>
      </c>
      <c r="C16" s="41"/>
      <c r="D16" s="42">
        <v>16.37</v>
      </c>
      <c r="E16" s="42"/>
      <c r="F16" s="4">
        <f t="shared" si="0"/>
        <v>16.37</v>
      </c>
    </row>
    <row r="17" spans="1:7" x14ac:dyDescent="0.3">
      <c r="A17" s="39" t="s">
        <v>240</v>
      </c>
      <c r="B17" s="39" t="s">
        <v>72</v>
      </c>
      <c r="C17" s="41"/>
      <c r="D17" s="42">
        <v>15.82</v>
      </c>
      <c r="E17" s="42"/>
      <c r="F17" s="4">
        <f t="shared" si="0"/>
        <v>15.82</v>
      </c>
    </row>
    <row r="18" spans="1:7" x14ac:dyDescent="0.3">
      <c r="C18" s="41"/>
      <c r="D18" s="42"/>
      <c r="E18" s="42"/>
      <c r="F18" s="4"/>
    </row>
    <row r="19" spans="1:7" x14ac:dyDescent="0.3">
      <c r="B19" s="39" t="s">
        <v>33</v>
      </c>
      <c r="C19" s="18">
        <f>SUM(C5:C6)</f>
        <v>0</v>
      </c>
      <c r="D19" s="18">
        <f>SUM(D5:D18)</f>
        <v>161.09</v>
      </c>
      <c r="E19" s="18">
        <f>SUM(E5:E18)</f>
        <v>4000</v>
      </c>
      <c r="F19" s="18">
        <f>SUM(F5:F18)</f>
        <v>161.09</v>
      </c>
      <c r="G19" s="18">
        <f>G4+D19+E11</f>
        <v>14240.880000000001</v>
      </c>
    </row>
    <row r="20" spans="1:7" x14ac:dyDescent="0.3">
      <c r="G20" s="4"/>
    </row>
  </sheetData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Full Reconciliation</vt:lpstr>
      <vt:lpstr>Budget Comparison</vt:lpstr>
      <vt:lpstr>Cash book</vt:lpstr>
      <vt:lpstr>Sheet2</vt:lpstr>
      <vt:lpstr>Working out sheet</vt:lpstr>
      <vt:lpstr>Budget</vt:lpstr>
      <vt:lpstr>Savings Account</vt:lpstr>
      <vt:lpstr>Sheet1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Garton on the Wolds Parish Council Clerk</cp:lastModifiedBy>
  <cp:revision/>
  <cp:lastPrinted>2024-05-04T11:47:55Z</cp:lastPrinted>
  <dcterms:created xsi:type="dcterms:W3CDTF">2011-06-26T08:01:14Z</dcterms:created>
  <dcterms:modified xsi:type="dcterms:W3CDTF">2024-05-10T10:28:03Z</dcterms:modified>
  <cp:category/>
  <cp:contentStatus/>
</cp:coreProperties>
</file>