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98DDB6A2-0CC7-4CFC-BDC4-4D85DE3A793C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4" i="15" l="1"/>
  <c r="AF54" i="15" s="1"/>
  <c r="AF55" i="15" s="1"/>
  <c r="AF56" i="15" s="1"/>
  <c r="AF57" i="15" s="1"/>
  <c r="AF58" i="15" s="1"/>
  <c r="AF59" i="15" s="1"/>
  <c r="AB55" i="15"/>
  <c r="AB56" i="15"/>
  <c r="AG54" i="15"/>
  <c r="AG55" i="15"/>
  <c r="AG56" i="15" s="1"/>
  <c r="AG57" i="15" s="1"/>
  <c r="AG58" i="15" s="1"/>
  <c r="AG59" i="15" s="1"/>
  <c r="F10" i="16"/>
  <c r="F9" i="16"/>
  <c r="L31" i="15"/>
  <c r="AB45" i="15" l="1"/>
  <c r="L45" i="15"/>
  <c r="F8" i="16" l="1"/>
  <c r="AA104" i="15" l="1"/>
  <c r="AB31" i="15"/>
  <c r="AB32" i="15"/>
  <c r="F7" i="16"/>
  <c r="L32" i="15"/>
  <c r="C14" i="9"/>
  <c r="AB18" i="15"/>
  <c r="L18" i="15"/>
  <c r="Z106" i="15"/>
  <c r="AA106" i="15"/>
  <c r="C11" i="9"/>
  <c r="B11" i="9"/>
  <c r="L11" i="15"/>
  <c r="AB11" i="15"/>
  <c r="AB19" i="15"/>
  <c r="V106" i="15"/>
  <c r="N106" i="15"/>
  <c r="N104" i="15"/>
  <c r="B17" i="3" s="1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8" i="15"/>
  <c r="AB73" i="15"/>
  <c r="L73" i="15"/>
  <c r="AB71" i="15" l="1"/>
  <c r="AB69" i="15" l="1"/>
  <c r="L48" i="15" l="1"/>
  <c r="AB58" i="15" l="1"/>
  <c r="L53" i="15" l="1"/>
  <c r="L57" i="15"/>
  <c r="AB48" i="15"/>
  <c r="L33" i="15" l="1"/>
  <c r="L38" i="15"/>
  <c r="AB39" i="15" l="1"/>
  <c r="AB38" i="15"/>
  <c r="AB23" i="15"/>
  <c r="AB37" i="15"/>
  <c r="AB33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8" i="15"/>
  <c r="AB79" i="15"/>
  <c r="AB80" i="15"/>
  <c r="L72" i="15"/>
  <c r="L74" i="15"/>
  <c r="L75" i="15"/>
  <c r="L76" i="15"/>
  <c r="L77" i="15"/>
  <c r="L78" i="15"/>
  <c r="AB66" i="15"/>
  <c r="AB67" i="15"/>
  <c r="AB68" i="15"/>
  <c r="AB70" i="15"/>
  <c r="AB72" i="15"/>
  <c r="AB74" i="15"/>
  <c r="AB75" i="15"/>
  <c r="AB76" i="15"/>
  <c r="AB77" i="15"/>
  <c r="L67" i="15"/>
  <c r="L68" i="15"/>
  <c r="L70" i="15"/>
  <c r="L63" i="15"/>
  <c r="L64" i="15"/>
  <c r="L65" i="15"/>
  <c r="L66" i="15"/>
  <c r="AB62" i="15"/>
  <c r="AB63" i="15"/>
  <c r="AB64" i="15"/>
  <c r="AB65" i="15"/>
  <c r="AB52" i="15"/>
  <c r="AB53" i="15"/>
  <c r="AB57" i="15"/>
  <c r="AB59" i="15"/>
  <c r="AB60" i="15"/>
  <c r="AB61" i="15"/>
  <c r="AB49" i="15"/>
  <c r="AB50" i="15"/>
  <c r="AB51" i="15"/>
  <c r="AB47" i="15"/>
  <c r="AG12" i="15" l="1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AG47" i="15" s="1"/>
  <c r="AG48" i="15" s="1"/>
  <c r="AG49" i="15" s="1"/>
  <c r="AG50" i="15" s="1"/>
  <c r="AG51" i="15" s="1"/>
  <c r="AG52" i="15" s="1"/>
  <c r="AG53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91" i="15" l="1"/>
  <c r="L81" i="15"/>
  <c r="L82" i="15"/>
  <c r="L83" i="15" l="1"/>
  <c r="L84" i="15"/>
  <c r="L85" i="15"/>
  <c r="L86" i="15"/>
  <c r="L87" i="15"/>
  <c r="L50" i="15" l="1"/>
  <c r="L51" i="15"/>
  <c r="L47" i="15"/>
  <c r="L49" i="15"/>
  <c r="V104" i="15"/>
  <c r="B29" i="3" s="1"/>
  <c r="L21" i="15"/>
  <c r="L22" i="15"/>
  <c r="F29" i="3" l="1"/>
  <c r="AB13" i="15"/>
  <c r="AC104" i="15" l="1"/>
  <c r="L90" i="15"/>
  <c r="L80" i="15"/>
  <c r="H104" i="15" l="1"/>
  <c r="AD104" i="15"/>
  <c r="AE104" i="15"/>
  <c r="I104" i="15"/>
  <c r="L52" i="15" l="1"/>
  <c r="L41" i="15" l="1"/>
  <c r="L42" i="15"/>
  <c r="L30" i="15" l="1"/>
  <c r="L36" i="15"/>
  <c r="L37" i="15"/>
  <c r="L97" i="15" l="1"/>
  <c r="L98" i="15"/>
  <c r="L99" i="15"/>
  <c r="L100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104" i="15" l="1"/>
  <c r="P104" i="15"/>
  <c r="Q104" i="15"/>
  <c r="R104" i="15"/>
  <c r="S104" i="15"/>
  <c r="T104" i="15"/>
  <c r="U104" i="15"/>
  <c r="W104" i="15"/>
  <c r="X104" i="15"/>
  <c r="Y104" i="15"/>
  <c r="B28" i="3" s="1"/>
  <c r="F28" i="3" s="1"/>
  <c r="Z104" i="15"/>
  <c r="M104" i="15"/>
  <c r="J104" i="15"/>
  <c r="K104" i="15"/>
  <c r="B31" i="9" s="1"/>
  <c r="G104" i="15"/>
  <c r="F104" i="15"/>
  <c r="E104" i="15"/>
  <c r="B23" i="9" l="1"/>
  <c r="B22" i="9"/>
  <c r="C24" i="9" l="1"/>
  <c r="C16" i="9"/>
  <c r="L96" i="15" l="1"/>
  <c r="B8" i="3" l="1"/>
  <c r="B34" i="3"/>
  <c r="B16" i="3"/>
  <c r="L92" i="15" l="1"/>
  <c r="L93" i="15"/>
  <c r="L94" i="15"/>
  <c r="L95" i="15"/>
  <c r="B22" i="3" l="1"/>
  <c r="B26" i="3"/>
  <c r="F26" i="3" s="1"/>
  <c r="B27" i="3"/>
  <c r="F27" i="3" s="1"/>
  <c r="L79" i="15" l="1"/>
  <c r="L88" i="15"/>
  <c r="L89" i="15"/>
  <c r="L15" i="15" l="1"/>
  <c r="L16" i="15"/>
  <c r="L17" i="15"/>
  <c r="L20" i="15"/>
  <c r="L40" i="15"/>
  <c r="L59" i="15"/>
  <c r="L60" i="15"/>
  <c r="L61" i="15"/>
  <c r="L62" i="15"/>
  <c r="P106" i="15" l="1"/>
  <c r="Y106" i="15" l="1"/>
  <c r="Y108" i="15" s="1"/>
  <c r="Z108" i="15"/>
  <c r="T106" i="15"/>
  <c r="W106" i="15"/>
  <c r="Q106" i="15"/>
  <c r="Q108" i="15" s="1"/>
  <c r="S106" i="15"/>
  <c r="X106" i="15"/>
  <c r="X108" i="15" s="1"/>
  <c r="R106" i="15"/>
  <c r="R108" i="15" s="1"/>
  <c r="L6" i="15" l="1"/>
  <c r="AB8" i="15"/>
  <c r="AB9" i="15"/>
  <c r="S108" i="15"/>
  <c r="T108" i="15"/>
  <c r="B20" i="3"/>
  <c r="W108" i="15"/>
  <c r="AB6" i="15"/>
  <c r="L104" i="15" l="1"/>
  <c r="AF6" i="15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B104" i="15"/>
  <c r="U106" i="15"/>
  <c r="U108" i="15" s="1"/>
  <c r="D23" i="3"/>
  <c r="B23" i="3"/>
  <c r="B28" i="9"/>
  <c r="C33" i="9" s="1"/>
  <c r="E19" i="16"/>
  <c r="D19" i="16"/>
  <c r="G19" i="16" s="1"/>
  <c r="C19" i="16"/>
  <c r="H31" i="13"/>
  <c r="AF32" i="15" l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C35" i="9"/>
  <c r="H34" i="13"/>
  <c r="F23" i="3"/>
  <c r="J106" i="15" l="1"/>
  <c r="P108" i="15"/>
  <c r="O106" i="15"/>
  <c r="O108" i="15" s="1"/>
  <c r="M106" i="15"/>
  <c r="G106" i="15"/>
  <c r="B19" i="3"/>
  <c r="D20" i="3" l="1"/>
  <c r="F20" i="3" s="1"/>
  <c r="AA108" i="15"/>
  <c r="J108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2" i="15" l="1"/>
  <c r="B15" i="3"/>
  <c r="B30" i="3" s="1"/>
  <c r="M108" i="15"/>
  <c r="D15" i="3"/>
  <c r="F30" i="3" l="1"/>
  <c r="F15" i="3"/>
  <c r="B39" i="3"/>
  <c r="B7" i="3"/>
  <c r="B12" i="3" s="1"/>
  <c r="B32" i="3" s="1"/>
  <c r="G108" i="15"/>
  <c r="B36" i="3" l="1"/>
  <c r="F32" i="3"/>
  <c r="E111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</author>
  </authors>
  <commentList>
    <comment ref="E33" authorId="0" shapeId="0" xr:uid="{A67E588A-636C-4D30-B469-2E4BCA6093FA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inlcluded as a receipt for the purposes of the AGAR as this is a reimbursement.</t>
        </r>
      </text>
    </comment>
    <comment ref="E34" authorId="0" shapeId="0" xr:uid="{3FDDAC19-6F0D-452F-A0CB-684A73B7D7F8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  <comment ref="E37" authorId="0" shapeId="0" xr:uid="{F533B8E9-0825-40AB-BD59-59E106035C1F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</commentList>
</comments>
</file>

<file path=xl/sharedStrings.xml><?xml version="1.0" encoding="utf-8"?>
<sst xmlns="http://schemas.openxmlformats.org/spreadsheetml/2006/main" count="351" uniqueCount="218">
  <si>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</si>
  <si>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</si>
  <si>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</si>
  <si>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</si>
  <si>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</si>
  <si>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</si>
  <si>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</si>
  <si>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</si>
  <si>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</si>
  <si>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</si>
  <si>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</si>
  <si>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</si>
  <si>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</si>
  <si>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</si>
  <si>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</si>
  <si>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</si>
  <si>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</si>
  <si>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</si>
  <si>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</si>
  <si>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</si>
  <si>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</si>
  <si>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</si>
  <si>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</si>
  <si>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</si>
  <si>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</si>
  <si>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</si>
  <si>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</si>
  <si>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</si>
  <si>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</si>
  <si>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</si>
  <si>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</si>
  <si>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</si>
  <si>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</si>
  <si>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</si>
  <si>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</si>
  <si>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</si>
  <si>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</si>
  <si>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</si>
  <si>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</si>
  <si>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</si>
  <si>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</si>
  <si>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</si>
  <si>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</si>
  <si>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</si>
  <si>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</si>
  <si>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</si>
  <si>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</si>
  <si>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</si>
  <si>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</si>
  <si>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</si>
  <si>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</si>
  <si>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</si>
  <si>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</si>
  <si>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</si>
  <si>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</si>
  <si>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</si>
  <si>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</si>
  <si>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</si>
  <si>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</si>
  <si>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</si>
  <si>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</si>
  <si>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</si>
  <si>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</si>
  <si>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</si>
  <si>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</si>
  <si>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</si>
  <si>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</si>
  <si>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</si>
  <si>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</si>
  <si>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</si>
  <si>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</si>
  <si>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</si>
  <si>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</si>
  <si>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</si>
  <si>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</si>
  <si>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</si>
  <si>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</si>
  <si>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</si>
  <si>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</si>
  <si>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</si>
  <si>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</si>
  <si>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</si>
  <si>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</si>
  <si>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</si>
  <si>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</si>
  <si>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</si>
  <si>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</si>
  <si>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</si>
  <si>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</si>
  <si>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</si>
  <si>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</si>
  <si>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</si>
  <si>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</si>
  <si>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</si>
  <si>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</si>
  <si>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</si>
  <si>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</si>
  <si>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</si>
  <si>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</si>
  <si>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</si>
  <si>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</si>
  <si>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</si>
  <si>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</si>
  <si>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</si>
  <si>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</si>
  <si>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</si>
  <si>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</si>
  <si>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</si>
  <si>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</si>
  <si>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</si>
  <si>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</si>
  <si>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</si>
  <si>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</si>
  <si>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</si>
  <si>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</si>
  <si>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</si>
  <si>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</si>
  <si>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</si>
  <si>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</si>
  <si>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</si>
  <si>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</si>
  <si>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</si>
  <si>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</si>
  <si>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</si>
  <si>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</si>
  <si>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</si>
  <si>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</si>
  <si>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</si>
  <si>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</si>
  <si>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</si>
  <si>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</si>
  <si>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</si>
  <si>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</si>
  <si>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</si>
  <si>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</si>
  <si>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</si>
  <si>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</si>
  <si>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</si>
  <si>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</si>
  <si>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</si>
  <si>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</si>
  <si>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</si>
  <si>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</si>
  <si>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</si>
  <si>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</si>
  <si>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</si>
  <si>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</si>
  <si>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</si>
  <si>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</si>
  <si>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</si>
  <si>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</si>
  <si>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</si>
  <si>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</si>
  <si>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</si>
  <si>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</si>
  <si>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</si>
  <si>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</si>
  <si>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</si>
  <si>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</si>
  <si>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</si>
  <si>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</si>
  <si>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</si>
  <si>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</si>
  <si>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</si>
  <si>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</si>
  <si>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</si>
  <si>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</si>
  <si>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</si>
  <si>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</si>
  <si>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</si>
  <si>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</si>
  <si>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</si>
  <si>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</si>
  <si>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</si>
  <si>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</si>
  <si>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</si>
  <si>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</si>
  <si>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</si>
  <si>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</si>
  <si>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</si>
  <si>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</si>
  <si>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</si>
  <si>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</si>
  <si>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</si>
  <si>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</si>
  <si>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</si>
  <si>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</si>
  <si>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</si>
  <si>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</si>
  <si>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</si>
  <si>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</si>
  <si>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</si>
  <si>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</si>
  <si>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</si>
  <si>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</si>
  <si>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</si>
  <si>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</si>
  <si>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</si>
  <si>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</si>
  <si>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</si>
  <si>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</si>
  <si>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</si>
  <si>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</si>
  <si>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</si>
  <si>
    <t>Full Bank Reconciliation 31st October 2024</t>
  </si>
  <si>
    <t>7 months</t>
  </si>
  <si>
    <t>7 months to 31st October 2024</t>
  </si>
  <si>
    <t>9th October</t>
  </si>
  <si>
    <t>17th October</t>
  </si>
  <si>
    <t>31st October</t>
  </si>
  <si>
    <t>1st October</t>
  </si>
  <si>
    <t>3rd October</t>
  </si>
  <si>
    <t>P24/25-34</t>
  </si>
  <si>
    <t>P24/25-35</t>
  </si>
  <si>
    <t>P24/25-36</t>
  </si>
  <si>
    <t>P24/25-37</t>
  </si>
  <si>
    <t>P24/25-38</t>
  </si>
  <si>
    <t>Balance per Bank Statement 30th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</si>
</sst>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opLeftCell="A3" workbookViewId="0">
      <selection activeCell="B14" sqref="B14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204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217</v>
      </c>
      <c r="B6" s="26">
        <v>5904.31</v>
      </c>
    </row>
    <row r="7" spans="1:3" ht="15.6" x14ac:dyDescent="0.3">
      <c r="A7" s="25" t="s">
        <v>2</v>
      </c>
      <c r="B7" s="26">
        <v>17.079999999999998</v>
      </c>
    </row>
    <row r="8" spans="1:3" ht="15.6" x14ac:dyDescent="0.3">
      <c r="A8" s="25" t="s">
        <v>3</v>
      </c>
      <c r="B8" s="26">
        <v>341.04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6530.35</v>
      </c>
      <c r="C11" s="26">
        <f>SUM(B6:B7)-B8-B9+B10</f>
        <v>5580.35</v>
      </c>
    </row>
    <row r="12" spans="1:3" ht="15.6" x14ac:dyDescent="0.3">
      <c r="A12" s="23" t="s">
        <v>73</v>
      </c>
    </row>
    <row r="13" spans="1:3" ht="15.6" x14ac:dyDescent="0.3">
      <c r="A13" s="23" t="s">
        <v>217</v>
      </c>
      <c r="B13" s="26">
        <v>14346.13</v>
      </c>
    </row>
    <row r="14" spans="1:3" ht="15.6" x14ac:dyDescent="0.3">
      <c r="A14" s="23" t="s">
        <v>2</v>
      </c>
      <c r="C14" s="26">
        <f>B13+B14-B15</f>
        <v>14346.13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19926.48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book'!E104-'Cash book'!K104</f>
        <v>9332.5400000000009</v>
      </c>
    </row>
    <row r="23" spans="1:11" ht="15.6" x14ac:dyDescent="0.3">
      <c r="A23" s="23" t="s">
        <v>94</v>
      </c>
      <c r="B23" s="4">
        <f>'Cash book'!F104</f>
        <v>5537.77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5563.27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book'!K104</f>
        <v>122.33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14363.21</v>
      </c>
    </row>
    <row r="35" spans="1:3" ht="16.2" thickBot="1" x14ac:dyDescent="0.35">
      <c r="A35" s="23" t="s">
        <v>79</v>
      </c>
      <c r="B35" s="44"/>
      <c r="C35" s="43">
        <f>C24+C33</f>
        <v>19926.48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7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205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206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book'!G104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book'!J104+'Cash book'!K104</f>
        <v>526.48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book'!H104</f>
        <v>874.39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9400.869999999999</v>
      </c>
      <c r="C12" s="9"/>
      <c r="D12" s="35">
        <f>+H12*$H$1/12</f>
        <v>4666.666666666667</v>
      </c>
      <c r="E12" s="9"/>
      <c r="F12" s="35">
        <f>+B12-D12</f>
        <v>4734.203333333332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book'!M104</f>
        <v>1369.25</v>
      </c>
      <c r="C15" s="9"/>
      <c r="D15" s="35">
        <f t="shared" ref="D15:D29" si="0">+H15*$H$1/12</f>
        <v>1356.25</v>
      </c>
      <c r="E15" s="9"/>
      <c r="F15" s="9">
        <f t="shared" ref="F15:F30" si="1">-B15+D15</f>
        <v>-13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book'!O104</f>
        <v>15.18</v>
      </c>
      <c r="C16" s="9"/>
      <c r="D16" s="35">
        <f t="shared" si="0"/>
        <v>58.333333333333336</v>
      </c>
      <c r="E16" s="9"/>
      <c r="F16" s="9">
        <f t="shared" si="1"/>
        <v>43.153333333333336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book'!N104</f>
        <v>78</v>
      </c>
      <c r="C17" s="9"/>
      <c r="D17" s="35">
        <f t="shared" si="0"/>
        <v>91</v>
      </c>
      <c r="E17" s="9"/>
      <c r="F17" s="9">
        <f t="shared" si="1"/>
        <v>13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book'!AA104</f>
        <v>24</v>
      </c>
      <c r="C18" s="9"/>
      <c r="D18" s="35">
        <f>+H10*$H$1/12</f>
        <v>0</v>
      </c>
      <c r="E18" s="9"/>
      <c r="F18" s="9">
        <f t="shared" si="1"/>
        <v>-24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book'!Q104</f>
        <v>455</v>
      </c>
      <c r="C19" s="9"/>
      <c r="D19" s="35">
        <f t="shared" si="0"/>
        <v>466.66666666666669</v>
      </c>
      <c r="E19" s="9"/>
      <c r="F19" s="9">
        <f t="shared" si="1"/>
        <v>11.666666666666686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book'!U104</f>
        <v>1566.7800000000002</v>
      </c>
      <c r="C20" s="9"/>
      <c r="D20" s="35">
        <f t="shared" si="0"/>
        <v>583.33333333333337</v>
      </c>
      <c r="E20" s="9"/>
      <c r="F20" s="9">
        <f t="shared" si="1"/>
        <v>-983.44666666666683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book'!W104</f>
        <v>291.67</v>
      </c>
      <c r="C21" s="9"/>
      <c r="D21" s="35">
        <f t="shared" si="0"/>
        <v>583.33333333333337</v>
      </c>
      <c r="E21" s="9"/>
      <c r="F21" s="9">
        <f t="shared" si="1"/>
        <v>291.66333333333336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book'!R104</f>
        <v>0</v>
      </c>
      <c r="C22" s="9"/>
      <c r="D22" s="35">
        <f t="shared" si="0"/>
        <v>262.5</v>
      </c>
      <c r="E22" s="9"/>
      <c r="F22" s="9">
        <f t="shared" si="1"/>
        <v>262.5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book'!P104</f>
        <v>228.73000000000002</v>
      </c>
      <c r="C23" s="9"/>
      <c r="D23" s="35">
        <f t="shared" si="0"/>
        <v>87.5</v>
      </c>
      <c r="E23" s="9"/>
      <c r="F23" s="9">
        <f t="shared" si="1"/>
        <v>-141.23000000000002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book'!T104</f>
        <v>356.12</v>
      </c>
      <c r="C24" s="9"/>
      <c r="D24" s="35">
        <f t="shared" si="0"/>
        <v>245.58333333333334</v>
      </c>
      <c r="E24" s="9"/>
      <c r="F24" s="9">
        <f t="shared" si="1"/>
        <v>-110.53666666666666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book'!X104</f>
        <v>0</v>
      </c>
      <c r="C25" s="9"/>
      <c r="D25" s="35">
        <f t="shared" si="0"/>
        <v>175</v>
      </c>
      <c r="E25" s="9"/>
      <c r="F25" s="9">
        <f t="shared" si="1"/>
        <v>175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book'!Z104</f>
        <v>200</v>
      </c>
      <c r="C26" s="9"/>
      <c r="D26" s="35">
        <f>+H18*$H$1/12</f>
        <v>291.66666666666669</v>
      </c>
      <c r="E26" s="9"/>
      <c r="F26" s="9">
        <f t="shared" si="1"/>
        <v>91.666666666666686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book'!S104</f>
        <v>777.8</v>
      </c>
      <c r="C27" s="9"/>
      <c r="D27" s="35">
        <f t="shared" si="0"/>
        <v>583.33333333333337</v>
      </c>
      <c r="E27" s="9"/>
      <c r="F27" s="9">
        <f t="shared" si="1"/>
        <v>-194.46666666666658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book'!Y104</f>
        <v>0</v>
      </c>
      <c r="C28" s="9"/>
      <c r="D28" s="35">
        <f t="shared" si="0"/>
        <v>583.33333333333337</v>
      </c>
      <c r="E28" s="9"/>
      <c r="F28" s="9">
        <f t="shared" si="1"/>
        <v>583.33333333333337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book'!V104</f>
        <v>67.240000000000009</v>
      </c>
      <c r="C29" s="9"/>
      <c r="D29" s="35">
        <f t="shared" si="0"/>
        <v>116.66666666666667</v>
      </c>
      <c r="E29" s="9"/>
      <c r="F29" s="9">
        <f t="shared" si="1"/>
        <v>49.426666666666662</v>
      </c>
      <c r="G29" s="9"/>
      <c r="H29" s="9">
        <f>Budget!H24</f>
        <v>200</v>
      </c>
      <c r="I29" s="9"/>
    </row>
    <row r="30" spans="1:9" x14ac:dyDescent="0.3">
      <c r="B30" s="17">
        <f>SUM(B15:B29)</f>
        <v>5429.77</v>
      </c>
      <c r="C30" s="9"/>
      <c r="D30" s="17">
        <v>0</v>
      </c>
      <c r="E30" s="9"/>
      <c r="F30" s="17">
        <f t="shared" si="1"/>
        <v>-5429.77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3971.0999999999985</v>
      </c>
      <c r="C32" s="9"/>
      <c r="D32" s="35">
        <f>+D12-D30</f>
        <v>4666.666666666667</v>
      </c>
      <c r="E32" s="9"/>
      <c r="F32" s="35">
        <f>+B32-D32</f>
        <v>-695.56666666666843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19980.479999999996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book'!F104</f>
        <v>-108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2"/>
  <sheetViews>
    <sheetView tabSelected="1" zoomScaleNormal="100" workbookViewId="0">
      <pane ySplit="3" topLeftCell="A15" activePane="bottomLeft" state="frozen"/>
      <selection activeCell="D1" sqref="D1"/>
      <selection pane="bottomLeft" activeCell="A22" sqref="A22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5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59" si="0">AF6+L7-AB7-K7</f>
        <v>1511.75</v>
      </c>
      <c r="AG7" s="34">
        <f t="shared" ref="AG7:AG59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80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76">
        <v>18</v>
      </c>
      <c r="F33" s="34"/>
      <c r="G33" s="4"/>
      <c r="H33" s="4"/>
      <c r="I33" s="4"/>
      <c r="J33" s="4"/>
      <c r="K33" s="4"/>
      <c r="L33" s="61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-18</v>
      </c>
      <c r="AB33" s="4">
        <f t="shared" si="3"/>
        <v>-18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76">
        <v>18</v>
      </c>
      <c r="F34" s="34"/>
      <c r="G34" s="4"/>
      <c r="H34" s="4"/>
      <c r="I34" s="4"/>
      <c r="J34" s="4"/>
      <c r="K34" s="4"/>
      <c r="L34" s="61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v>-18</v>
      </c>
      <c r="AB34" s="4">
        <f t="shared" si="3"/>
        <v>-18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76">
        <v>18</v>
      </c>
      <c r="F37" s="34"/>
      <c r="G37" s="4"/>
      <c r="H37" s="4"/>
      <c r="I37" s="4"/>
      <c r="J37" s="4"/>
      <c r="K37" s="4"/>
      <c r="L37" s="61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-18</v>
      </c>
      <c r="AB37" s="4">
        <f>SUM(M37:AA37)</f>
        <v>-18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183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182</v>
      </c>
      <c r="B42" t="s">
        <v>159</v>
      </c>
      <c r="C42" t="s">
        <v>108</v>
      </c>
      <c r="D42" t="s">
        <v>184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185</v>
      </c>
      <c r="C43" t="s">
        <v>108</v>
      </c>
      <c r="D43" t="s">
        <v>186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159</v>
      </c>
      <c r="C44" t="s">
        <v>108</v>
      </c>
      <c r="D44" t="s">
        <v>187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136</v>
      </c>
      <c r="C45" t="s">
        <v>69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4">
        <f t="shared" si="0"/>
        <v>2536.2599999999998</v>
      </c>
      <c r="AG45" s="73">
        <f t="shared" si="1"/>
        <v>14328.479999999998</v>
      </c>
    </row>
    <row r="46" spans="1:37" x14ac:dyDescent="0.3">
      <c r="A46" t="s">
        <v>188</v>
      </c>
      <c r="B46" t="s">
        <v>154</v>
      </c>
      <c r="C46" t="s">
        <v>108</v>
      </c>
      <c r="D46" t="s">
        <v>189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110</v>
      </c>
      <c r="C47" t="s">
        <v>108</v>
      </c>
      <c r="D47" t="s">
        <v>190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191</v>
      </c>
      <c r="B48" t="s">
        <v>192</v>
      </c>
      <c r="C48" t="s">
        <v>108</v>
      </c>
      <c r="D48" t="s">
        <v>193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194</v>
      </c>
      <c r="C49" t="s">
        <v>108</v>
      </c>
      <c r="D49" t="s">
        <v>195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196</v>
      </c>
      <c r="B50" t="s">
        <v>197</v>
      </c>
      <c r="C50" t="s">
        <v>108</v>
      </c>
      <c r="D50" t="s">
        <v>198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199</v>
      </c>
      <c r="C51" t="s">
        <v>108</v>
      </c>
      <c r="D51" t="s">
        <v>200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201</v>
      </c>
      <c r="B52" t="s">
        <v>136</v>
      </c>
      <c r="C52" t="s">
        <v>69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8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121</v>
      </c>
      <c r="C53" t="s">
        <v>125</v>
      </c>
      <c r="D53" t="s">
        <v>202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4">
        <f t="shared" si="0"/>
        <v>5904.3099999999995</v>
      </c>
      <c r="AG53" s="73">
        <f t="shared" si="1"/>
        <v>14346.129999999997</v>
      </c>
    </row>
    <row r="54" spans="1:33" x14ac:dyDescent="0.3">
      <c r="A54" t="s">
        <v>210</v>
      </c>
      <c r="B54" t="s">
        <v>159</v>
      </c>
      <c r="C54" t="s">
        <v>108</v>
      </c>
      <c r="D54" t="s">
        <v>212</v>
      </c>
      <c r="E54" s="33"/>
      <c r="F54" s="34">
        <v>59.99</v>
      </c>
      <c r="G54" s="4"/>
      <c r="H54" s="4"/>
      <c r="I54" s="4"/>
      <c r="J54" s="4"/>
      <c r="K54" s="4"/>
      <c r="L54" s="61"/>
      <c r="M54" s="4"/>
      <c r="N54" s="4"/>
      <c r="O54" s="4"/>
      <c r="P54" s="4"/>
      <c r="Q54" s="4"/>
      <c r="R54" s="4"/>
      <c r="S54" s="4"/>
      <c r="T54" s="4"/>
      <c r="U54" s="4">
        <v>59.99</v>
      </c>
      <c r="V54" s="4"/>
      <c r="W54" s="4"/>
      <c r="X54" s="4"/>
      <c r="Y54" s="4"/>
      <c r="Z54" s="4"/>
      <c r="AA54" s="4"/>
      <c r="AB54" s="4">
        <f t="shared" si="3"/>
        <v>59.99</v>
      </c>
      <c r="AC54" s="4"/>
      <c r="AD54" s="4"/>
      <c r="AE54" s="34">
        <v>9</v>
      </c>
      <c r="AF54" s="33">
        <f t="shared" si="0"/>
        <v>5844.32</v>
      </c>
      <c r="AG54" s="34">
        <f t="shared" si="1"/>
        <v>14346.129999999997</v>
      </c>
    </row>
    <row r="55" spans="1:33" x14ac:dyDescent="0.3">
      <c r="A55" t="s">
        <v>211</v>
      </c>
      <c r="B55" t="s">
        <v>110</v>
      </c>
      <c r="C55" t="s">
        <v>108</v>
      </c>
      <c r="D55" t="s">
        <v>213</v>
      </c>
      <c r="E55" s="33"/>
      <c r="F55" s="34">
        <v>206.15</v>
      </c>
      <c r="G55" s="4"/>
      <c r="H55" s="4"/>
      <c r="I55" s="4"/>
      <c r="J55" s="4"/>
      <c r="K55" s="4"/>
      <c r="L55" s="61"/>
      <c r="M55" s="4">
        <v>206.15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206.15</v>
      </c>
      <c r="AC55" s="4"/>
      <c r="AD55" s="4"/>
      <c r="AE55" s="34"/>
      <c r="AF55" s="33">
        <f t="shared" si="0"/>
        <v>5638.17</v>
      </c>
      <c r="AG55" s="34">
        <f t="shared" si="1"/>
        <v>14346.129999999997</v>
      </c>
    </row>
    <row r="56" spans="1:33" x14ac:dyDescent="0.3">
      <c r="B56" t="s">
        <v>154</v>
      </c>
      <c r="C56" t="s">
        <v>108</v>
      </c>
      <c r="D56" t="s">
        <v>214</v>
      </c>
      <c r="E56" s="33"/>
      <c r="F56" s="34">
        <v>0.6</v>
      </c>
      <c r="G56" s="4"/>
      <c r="H56" s="4"/>
      <c r="I56" s="4"/>
      <c r="J56" s="4"/>
      <c r="K56" s="4"/>
      <c r="L56" s="61"/>
      <c r="M56" s="4">
        <v>0.6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0.6</v>
      </c>
      <c r="AC56" s="4"/>
      <c r="AD56" s="4"/>
      <c r="AE56" s="34"/>
      <c r="AF56" s="33">
        <f t="shared" si="0"/>
        <v>5637.57</v>
      </c>
      <c r="AG56" s="34">
        <f t="shared" si="1"/>
        <v>14346.129999999997</v>
      </c>
    </row>
    <row r="57" spans="1:33" x14ac:dyDescent="0.3">
      <c r="A57" t="s">
        <v>207</v>
      </c>
      <c r="B57" t="s">
        <v>133</v>
      </c>
      <c r="C57" t="s">
        <v>108</v>
      </c>
      <c r="D57" t="s">
        <v>215</v>
      </c>
      <c r="E57" s="33"/>
      <c r="F57" s="34">
        <v>52.43</v>
      </c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>
        <v>52.43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52.43</v>
      </c>
      <c r="AC57" s="4"/>
      <c r="AD57" s="4"/>
      <c r="AE57" s="34"/>
      <c r="AF57" s="33">
        <f t="shared" si="0"/>
        <v>5585.1399999999994</v>
      </c>
      <c r="AG57" s="34">
        <f t="shared" si="1"/>
        <v>14346.129999999997</v>
      </c>
    </row>
    <row r="58" spans="1:33" x14ac:dyDescent="0.3">
      <c r="A58" t="s">
        <v>208</v>
      </c>
      <c r="B58" t="s">
        <v>168</v>
      </c>
      <c r="C58" t="s">
        <v>108</v>
      </c>
      <c r="D58" t="s">
        <v>216</v>
      </c>
      <c r="E58" s="33"/>
      <c r="F58" s="34">
        <v>21.87</v>
      </c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>
        <v>21.87</v>
      </c>
      <c r="W58" s="4"/>
      <c r="X58" s="4"/>
      <c r="Y58" s="4"/>
      <c r="Z58" s="4"/>
      <c r="AA58" s="4"/>
      <c r="AB58" s="4">
        <f t="shared" si="3"/>
        <v>21.87</v>
      </c>
      <c r="AC58" s="4"/>
      <c r="AD58" s="4"/>
      <c r="AE58" s="34">
        <v>1.04</v>
      </c>
      <c r="AF58" s="33">
        <f t="shared" si="0"/>
        <v>5563.2699999999995</v>
      </c>
      <c r="AG58" s="34">
        <f t="shared" si="1"/>
        <v>14346.129999999997</v>
      </c>
    </row>
    <row r="59" spans="1:33" x14ac:dyDescent="0.3">
      <c r="A59" t="s">
        <v>209</v>
      </c>
      <c r="B59" t="s">
        <v>136</v>
      </c>
      <c r="C59" t="s">
        <v>69</v>
      </c>
      <c r="E59" s="33">
        <v>17.079999999999998</v>
      </c>
      <c r="F59" s="34"/>
      <c r="G59" s="4"/>
      <c r="H59" s="4"/>
      <c r="I59" s="4"/>
      <c r="J59" s="4"/>
      <c r="K59" s="4">
        <v>17.079999999999998</v>
      </c>
      <c r="L59" s="58">
        <f t="shared" si="4"/>
        <v>17.079999999999998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33">
        <f t="shared" si="0"/>
        <v>5563.2699999999995</v>
      </c>
      <c r="AG59" s="34">
        <f t="shared" si="1"/>
        <v>14363.209999999997</v>
      </c>
    </row>
    <row r="60" spans="1:33" x14ac:dyDescent="0.3">
      <c r="E60" s="33"/>
      <c r="F60" s="34"/>
      <c r="G60" s="4"/>
      <c r="H60" s="4"/>
      <c r="I60" s="4"/>
      <c r="J60" s="4"/>
      <c r="K60" s="4"/>
      <c r="L60" s="58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2"/>
      <c r="AG60" s="71"/>
    </row>
    <row r="61" spans="1:33" x14ac:dyDescent="0.3">
      <c r="E61" s="33"/>
      <c r="F61" s="34"/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2"/>
      <c r="AG61" s="71"/>
    </row>
    <row r="62" spans="1:33" x14ac:dyDescent="0.3">
      <c r="E62" s="33"/>
      <c r="F62" s="34"/>
      <c r="G62" s="4"/>
      <c r="H62" s="4"/>
      <c r="I62" s="4"/>
      <c r="J62" s="4"/>
      <c r="K62" s="4"/>
      <c r="L62" s="58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2"/>
      <c r="AG62" s="71"/>
    </row>
    <row r="63" spans="1:33" x14ac:dyDescent="0.3">
      <c r="E63" s="33"/>
      <c r="F63" s="34"/>
      <c r="G63" s="4"/>
      <c r="H63" s="4"/>
      <c r="I63" s="4"/>
      <c r="J63" s="4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2"/>
      <c r="AG63" s="71"/>
    </row>
    <row r="64" spans="1:33" x14ac:dyDescent="0.3">
      <c r="E64" s="33"/>
      <c r="F64" s="34"/>
      <c r="G64" s="4"/>
      <c r="H64" s="4"/>
      <c r="I64" s="4"/>
      <c r="J64" s="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2"/>
      <c r="AG64" s="71"/>
    </row>
    <row r="65" spans="5:33" x14ac:dyDescent="0.3">
      <c r="E65" s="30"/>
      <c r="F65" s="31"/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2"/>
      <c r="AG65" s="71"/>
    </row>
    <row r="66" spans="5:33" x14ac:dyDescent="0.3">
      <c r="E66" s="30"/>
      <c r="F66" s="31"/>
      <c r="K66" s="4"/>
      <c r="L66" s="58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2"/>
      <c r="AG66" s="71"/>
    </row>
    <row r="67" spans="5:33" x14ac:dyDescent="0.3">
      <c r="E67" s="30"/>
      <c r="F67" s="34"/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2"/>
      <c r="AG67" s="71"/>
    </row>
    <row r="68" spans="5:33" x14ac:dyDescent="0.3">
      <c r="E68" s="33"/>
      <c r="F68" s="31"/>
      <c r="K68" s="4"/>
      <c r="L68" s="61">
        <f t="shared" si="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2"/>
      <c r="AG68" s="71"/>
    </row>
    <row r="69" spans="5:33" x14ac:dyDescent="0.3">
      <c r="E69" s="30"/>
      <c r="F69" s="31"/>
      <c r="K69" s="4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2"/>
      <c r="AG69" s="71"/>
    </row>
    <row r="70" spans="5:33" x14ac:dyDescent="0.3">
      <c r="E70" s="30"/>
      <c r="F70" s="31"/>
      <c r="K70" s="4"/>
      <c r="L70" s="58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2"/>
      <c r="AG70" s="71"/>
    </row>
    <row r="71" spans="5:33" x14ac:dyDescent="0.3">
      <c r="E71" s="30"/>
      <c r="F71" s="31"/>
      <c r="K71" s="4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2"/>
      <c r="AG71" s="71"/>
    </row>
    <row r="72" spans="5:33" x14ac:dyDescent="0.3">
      <c r="E72" s="33"/>
      <c r="F72" s="34"/>
      <c r="G72" s="4"/>
      <c r="H72" s="4"/>
      <c r="I72" s="4"/>
      <c r="J72" s="4"/>
      <c r="K72" s="4"/>
      <c r="L72" s="58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2"/>
      <c r="AG72" s="71"/>
    </row>
    <row r="73" spans="5:33" x14ac:dyDescent="0.3">
      <c r="E73" s="33"/>
      <c r="F73" s="34"/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67"/>
      <c r="AG73" s="68"/>
    </row>
    <row r="74" spans="5:33" x14ac:dyDescent="0.3">
      <c r="E74" s="33"/>
      <c r="F74" s="34"/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72"/>
      <c r="AG74" s="71"/>
    </row>
    <row r="75" spans="5:33" x14ac:dyDescent="0.3">
      <c r="E75" s="33"/>
      <c r="F75" s="34"/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72"/>
      <c r="AG75" s="71"/>
    </row>
    <row r="76" spans="5:33" x14ac:dyDescent="0.3">
      <c r="E76" s="33"/>
      <c r="F76" s="34"/>
      <c r="G76" s="4"/>
      <c r="H76" s="4"/>
      <c r="I76" s="4"/>
      <c r="J76" s="4"/>
      <c r="K76" s="4"/>
      <c r="L76" s="58">
        <f t="shared" si="4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72"/>
      <c r="AG76" s="71"/>
    </row>
    <row r="77" spans="5:33" x14ac:dyDescent="0.3">
      <c r="E77" s="33"/>
      <c r="F77" s="34"/>
      <c r="G77" s="4"/>
      <c r="H77" s="4"/>
      <c r="I77" s="4"/>
      <c r="J77" s="4"/>
      <c r="K77" s="4"/>
      <c r="L77" s="58">
        <f t="shared" si="4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f t="shared" si="3"/>
        <v>0</v>
      </c>
      <c r="AC77" s="4"/>
      <c r="AD77" s="4"/>
      <c r="AE77" s="34"/>
      <c r="AF77" s="72"/>
      <c r="AG77" s="71"/>
    </row>
    <row r="78" spans="5:33" x14ac:dyDescent="0.3">
      <c r="E78" s="33"/>
      <c r="F78" s="34"/>
      <c r="G78" s="4"/>
      <c r="H78" s="4"/>
      <c r="I78" s="4"/>
      <c r="J78" s="4"/>
      <c r="K78" s="4"/>
      <c r="L78" s="58">
        <f t="shared" si="4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</v>
      </c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34"/>
      <c r="L79" s="58">
        <f t="shared" ref="L79:L87" si="5">SUM(G79:K79)</f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f t="shared" si="3"/>
        <v>0</v>
      </c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34"/>
      <c r="L80" s="58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f t="shared" si="3"/>
        <v>0</v>
      </c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8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69"/>
      <c r="AG81" s="70"/>
    </row>
    <row r="82" spans="5:33" x14ac:dyDescent="0.3">
      <c r="E82" s="33"/>
      <c r="F82" s="34"/>
      <c r="G82" s="4"/>
      <c r="H82" s="4"/>
      <c r="I82" s="4"/>
      <c r="J82" s="4"/>
      <c r="K82" s="34"/>
      <c r="L82" s="58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>
        <f t="shared" si="5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>
        <f t="shared" si="5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>
        <f t="shared" si="5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>
        <f t="shared" si="5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>
        <f t="shared" ref="L88:L100" si="6">SUM(G88:K88)</f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8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67"/>
      <c r="AG92" s="68"/>
    </row>
    <row r="93" spans="5:33" x14ac:dyDescent="0.3">
      <c r="E93" s="33"/>
      <c r="F93" s="34"/>
      <c r="G93" s="4"/>
      <c r="H93" s="4"/>
      <c r="I93" s="4"/>
      <c r="J93" s="4"/>
      <c r="K93" s="34"/>
      <c r="L93" s="58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34"/>
      <c r="L94" s="58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34"/>
      <c r="L95" s="58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34"/>
      <c r="L96" s="61">
        <f t="shared" si="6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61">
        <f t="shared" si="6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61">
        <f t="shared" si="6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61">
        <f t="shared" si="6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61">
        <f t="shared" si="6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34"/>
      <c r="G101" s="4"/>
      <c r="H101" s="4"/>
      <c r="I101" s="4"/>
      <c r="J101" s="4"/>
      <c r="K101" s="4"/>
      <c r="L101" s="5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33"/>
      <c r="AG101" s="34"/>
    </row>
    <row r="102" spans="3:33" x14ac:dyDescent="0.3">
      <c r="E102" s="33"/>
      <c r="F102" s="34"/>
      <c r="G102" s="4"/>
      <c r="H102" s="4"/>
      <c r="I102" s="4"/>
      <c r="J102" s="4"/>
      <c r="K102" s="4"/>
      <c r="L102" s="5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4"/>
      <c r="AF102" s="33"/>
      <c r="AG102" s="34"/>
    </row>
    <row r="103" spans="3:33" x14ac:dyDescent="0.3">
      <c r="E103" s="33"/>
      <c r="F103" s="62"/>
      <c r="G103" s="4"/>
      <c r="H103" s="4"/>
      <c r="I103" s="4"/>
      <c r="J103" s="4"/>
      <c r="K103" s="4"/>
      <c r="L103" s="5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4"/>
      <c r="AF103" s="65"/>
      <c r="AG103" s="66"/>
    </row>
    <row r="104" spans="3:33" x14ac:dyDescent="0.3">
      <c r="C104" s="3" t="s">
        <v>8</v>
      </c>
      <c r="E104" s="32">
        <f t="shared" ref="E104:Z104" si="7">SUM(E6:E103)</f>
        <v>9454.8700000000008</v>
      </c>
      <c r="F104" s="32">
        <f t="shared" si="7"/>
        <v>5537.77</v>
      </c>
      <c r="G104" s="32">
        <f t="shared" si="7"/>
        <v>8000</v>
      </c>
      <c r="H104" s="32">
        <f t="shared" si="7"/>
        <v>874.39</v>
      </c>
      <c r="I104" s="32">
        <f t="shared" si="7"/>
        <v>0</v>
      </c>
      <c r="J104" s="32">
        <f t="shared" si="7"/>
        <v>404.15</v>
      </c>
      <c r="K104" s="32">
        <f t="shared" si="7"/>
        <v>122.33</v>
      </c>
      <c r="L104" s="32">
        <f t="shared" si="7"/>
        <v>9400.8700000000008</v>
      </c>
      <c r="M104" s="32">
        <f t="shared" si="7"/>
        <v>1369.25</v>
      </c>
      <c r="N104" s="32">
        <f t="shared" si="7"/>
        <v>78</v>
      </c>
      <c r="O104" s="32">
        <f t="shared" si="7"/>
        <v>15.18</v>
      </c>
      <c r="P104" s="32">
        <f t="shared" si="7"/>
        <v>228.73000000000002</v>
      </c>
      <c r="Q104" s="32">
        <f t="shared" si="7"/>
        <v>455</v>
      </c>
      <c r="R104" s="32">
        <f t="shared" si="7"/>
        <v>0</v>
      </c>
      <c r="S104" s="32">
        <f t="shared" si="7"/>
        <v>777.8</v>
      </c>
      <c r="T104" s="32">
        <f t="shared" si="7"/>
        <v>356.12</v>
      </c>
      <c r="U104" s="32">
        <f t="shared" si="7"/>
        <v>1566.7800000000002</v>
      </c>
      <c r="V104" s="32">
        <f t="shared" si="7"/>
        <v>67.240000000000009</v>
      </c>
      <c r="W104" s="32">
        <f t="shared" si="7"/>
        <v>291.67</v>
      </c>
      <c r="X104" s="32">
        <f t="shared" si="7"/>
        <v>0</v>
      </c>
      <c r="Y104" s="32">
        <f t="shared" si="7"/>
        <v>0</v>
      </c>
      <c r="Z104" s="32">
        <f t="shared" si="7"/>
        <v>200</v>
      </c>
      <c r="AA104" s="32">
        <f>SUM(AA6:AA103)-54</f>
        <v>24</v>
      </c>
      <c r="AB104" s="32">
        <f>SUM(AB6:AB103)</f>
        <v>5483.77</v>
      </c>
      <c r="AC104" s="32">
        <f>SUM(AC6:AC103)</f>
        <v>0</v>
      </c>
      <c r="AD104" s="32">
        <f>SUM(AD6:AD103)</f>
        <v>1900</v>
      </c>
      <c r="AE104" s="60">
        <f>SUM(AE6:AE103)</f>
        <v>474.58000000000004</v>
      </c>
      <c r="AF104" s="4"/>
      <c r="AG104" s="31"/>
    </row>
    <row r="105" spans="3:33" x14ac:dyDescent="0.3">
      <c r="E105" s="30"/>
      <c r="F105" s="31"/>
      <c r="AE105" s="31"/>
      <c r="AG105" s="31"/>
    </row>
    <row r="106" spans="3:33" ht="15" thickBot="1" x14ac:dyDescent="0.35">
      <c r="C106" s="3" t="s">
        <v>128</v>
      </c>
      <c r="E106" s="57" t="s">
        <v>87</v>
      </c>
      <c r="F106" s="57" t="s">
        <v>87</v>
      </c>
      <c r="G106" s="4">
        <f>Budget!H38</f>
        <v>0</v>
      </c>
      <c r="H106" s="57" t="s">
        <v>87</v>
      </c>
      <c r="I106" s="64"/>
      <c r="J106" s="4">
        <f>Budget!H29</f>
        <v>0</v>
      </c>
      <c r="K106" s="48" t="s">
        <v>87</v>
      </c>
      <c r="L106" s="48" t="s">
        <v>87</v>
      </c>
      <c r="M106" s="4">
        <f>Budget!H7</f>
        <v>2325</v>
      </c>
      <c r="N106" s="4">
        <f>Budget!H9</f>
        <v>156</v>
      </c>
      <c r="O106" s="4">
        <f>Budget!H8</f>
        <v>100</v>
      </c>
      <c r="P106" s="4">
        <f>Budget!H22</f>
        <v>150</v>
      </c>
      <c r="Q106" s="4">
        <f>Budget!H11+Budget!H18</f>
        <v>800</v>
      </c>
      <c r="R106" s="4">
        <f>Budget!H13</f>
        <v>450</v>
      </c>
      <c r="S106" s="4">
        <f>Budget!H19</f>
        <v>1000</v>
      </c>
      <c r="T106" s="4">
        <f>Budget!H14+Budget!H15+Budget!H16</f>
        <v>421</v>
      </c>
      <c r="U106" s="4">
        <f>Budget!H21</f>
        <v>1000</v>
      </c>
      <c r="V106" s="4">
        <f>Budget!H24</f>
        <v>200</v>
      </c>
      <c r="W106" s="4">
        <f>Budget!H12</f>
        <v>1000</v>
      </c>
      <c r="X106" s="4">
        <f>Budget!H20</f>
        <v>300</v>
      </c>
      <c r="Y106" s="4">
        <f>Budget!H23</f>
        <v>1000</v>
      </c>
      <c r="Z106" s="4">
        <f>Budget!H17</f>
        <v>300</v>
      </c>
      <c r="AA106" s="4">
        <f>Budget!H10</f>
        <v>500</v>
      </c>
      <c r="AB106" s="48" t="s">
        <v>87</v>
      </c>
      <c r="AC106" s="48"/>
      <c r="AD106" s="48" t="s">
        <v>87</v>
      </c>
      <c r="AE106" s="49" t="s">
        <v>87</v>
      </c>
      <c r="AG106" s="31"/>
    </row>
    <row r="107" spans="3:33" ht="15" thickTop="1" x14ac:dyDescent="0.3">
      <c r="E107" s="30"/>
      <c r="F107" s="31"/>
      <c r="K107" s="50"/>
      <c r="L107" s="50"/>
      <c r="AB107" s="50"/>
      <c r="AC107" s="50"/>
      <c r="AD107" s="50"/>
      <c r="AE107" s="51"/>
      <c r="AG107" s="31"/>
    </row>
    <row r="108" spans="3:33" ht="15" thickBot="1" x14ac:dyDescent="0.35">
      <c r="C108" s="3" t="s">
        <v>34</v>
      </c>
      <c r="E108" s="57" t="s">
        <v>87</v>
      </c>
      <c r="F108" s="57" t="s">
        <v>87</v>
      </c>
      <c r="G108" s="36">
        <f t="shared" ref="G108:J108" si="8">G104-G106</f>
        <v>8000</v>
      </c>
      <c r="H108" s="57"/>
      <c r="I108" s="57"/>
      <c r="J108" s="36">
        <f t="shared" si="8"/>
        <v>404.15</v>
      </c>
      <c r="K108" s="52"/>
      <c r="L108" s="52"/>
      <c r="M108" s="56">
        <f>M106-M104</f>
        <v>955.75</v>
      </c>
      <c r="N108" s="56">
        <f>N106-N104</f>
        <v>78</v>
      </c>
      <c r="O108" s="56">
        <f t="shared" ref="O108:AA108" si="9">O106-O104</f>
        <v>84.82</v>
      </c>
      <c r="P108" s="56">
        <f t="shared" si="9"/>
        <v>-78.730000000000018</v>
      </c>
      <c r="Q108" s="56">
        <f t="shared" si="9"/>
        <v>345</v>
      </c>
      <c r="R108" s="56">
        <f t="shared" si="9"/>
        <v>450</v>
      </c>
      <c r="S108" s="56">
        <f t="shared" si="9"/>
        <v>222.20000000000005</v>
      </c>
      <c r="T108" s="56">
        <f t="shared" si="9"/>
        <v>64.88</v>
      </c>
      <c r="U108" s="56">
        <f t="shared" si="9"/>
        <v>-566.7800000000002</v>
      </c>
      <c r="V108" s="56"/>
      <c r="W108" s="56">
        <f t="shared" si="9"/>
        <v>708.32999999999993</v>
      </c>
      <c r="X108" s="56">
        <f t="shared" si="9"/>
        <v>300</v>
      </c>
      <c r="Y108" s="56">
        <f t="shared" si="9"/>
        <v>1000</v>
      </c>
      <c r="Z108" s="56">
        <f t="shared" si="9"/>
        <v>100</v>
      </c>
      <c r="AA108" s="56">
        <f t="shared" si="9"/>
        <v>476</v>
      </c>
      <c r="AB108" s="52"/>
      <c r="AC108" s="52"/>
      <c r="AD108" s="52"/>
      <c r="AE108" s="52"/>
      <c r="AF108" s="46"/>
      <c r="AG108" s="47"/>
    </row>
    <row r="109" spans="3:33" ht="15" thickTop="1" x14ac:dyDescent="0.3"/>
    <row r="111" spans="3:33" x14ac:dyDescent="0.3">
      <c r="C111" s="3" t="s">
        <v>57</v>
      </c>
      <c r="E111" s="4">
        <f>E104-SUM(G104:K104)</f>
        <v>54.000000000001819</v>
      </c>
    </row>
    <row r="112" spans="3:33" x14ac:dyDescent="0.3">
      <c r="C112" s="3" t="s">
        <v>56</v>
      </c>
      <c r="E112" s="4">
        <f>F104-SUM(M104:AA104)</f>
        <v>108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A11" sqref="A11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10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203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201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C11" s="41"/>
      <c r="D11" s="42"/>
      <c r="E11" s="42"/>
      <c r="F11" s="4"/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105.25</v>
      </c>
      <c r="E19" s="18">
        <f>SUM(E5:E18)</f>
        <v>0</v>
      </c>
      <c r="F19" s="18">
        <f>SUM(F5:F18)</f>
        <v>105.25</v>
      </c>
      <c r="G19" s="18">
        <f>G4+D19+E11</f>
        <v>14346.13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2024-09-05T12:48:18Z</cp:lastPrinted>
  <dcterms:created xsi:type="dcterms:W3CDTF">2011-06-26T08:01:14Z</dcterms:created>
  <dcterms:modified xsi:type="dcterms:W3CDTF">2024-11-07T13:41:53Z</dcterms:modified>
  <cp:category/>
  <cp:contentStatus/>
</cp:coreProperties>
</file>