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8_{B03DC5F2-0C6C-440B-B3DC-CDA8F45FF4D4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6" l="1"/>
  <c r="F9" i="16"/>
  <c r="AF32" i="15"/>
  <c r="L31" i="15"/>
  <c r="AG45" i="15" l="1"/>
  <c r="AG46" i="15" s="1"/>
  <c r="AG47" i="15" s="1"/>
  <c r="AG48" i="15" s="1"/>
  <c r="AG49" i="15" s="1"/>
  <c r="AG50" i="15" s="1"/>
  <c r="AG51" i="15" s="1"/>
  <c r="AG52" i="15" s="1"/>
  <c r="AG53" i="15" s="1"/>
  <c r="AB45" i="15"/>
  <c r="L45" i="15"/>
  <c r="F8" i="16" l="1"/>
  <c r="AA101" i="15" l="1"/>
  <c r="AB31" i="15"/>
  <c r="AB32" i="15"/>
  <c r="F7" i="16"/>
  <c r="L32" i="15"/>
  <c r="C14" i="9"/>
  <c r="AB18" i="15"/>
  <c r="L18" i="15"/>
  <c r="Z103" i="15"/>
  <c r="AA103" i="15"/>
  <c r="C11" i="9"/>
  <c r="B11" i="9"/>
  <c r="L11" i="15"/>
  <c r="AB11" i="15"/>
  <c r="AB19" i="15"/>
  <c r="V103" i="15"/>
  <c r="N103" i="15"/>
  <c r="N101" i="15"/>
  <c r="B17" i="3" s="1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5" i="15"/>
  <c r="AB70" i="15"/>
  <c r="L70" i="15"/>
  <c r="AB68" i="15" l="1"/>
  <c r="AB66" i="15" l="1"/>
  <c r="L48" i="15" l="1"/>
  <c r="AB55" i="15" l="1"/>
  <c r="L53" i="15" l="1"/>
  <c r="L54" i="15"/>
  <c r="AB48" i="15"/>
  <c r="L33" i="15" l="1"/>
  <c r="L38" i="15"/>
  <c r="AB39" i="15" l="1"/>
  <c r="AB38" i="15"/>
  <c r="AB23" i="15"/>
  <c r="AB37" i="15"/>
  <c r="AB33" i="15"/>
  <c r="AF33" i="15" s="1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5" i="15"/>
  <c r="AB76" i="15"/>
  <c r="AB77" i="15"/>
  <c r="L69" i="15"/>
  <c r="L71" i="15"/>
  <c r="L72" i="15"/>
  <c r="L73" i="15"/>
  <c r="L74" i="15"/>
  <c r="L75" i="15"/>
  <c r="AB63" i="15"/>
  <c r="AB64" i="15"/>
  <c r="AB65" i="15"/>
  <c r="AB67" i="15"/>
  <c r="AB69" i="15"/>
  <c r="AB71" i="15"/>
  <c r="AB72" i="15"/>
  <c r="AB73" i="15"/>
  <c r="AB74" i="15"/>
  <c r="L64" i="15"/>
  <c r="L65" i="15"/>
  <c r="L67" i="15"/>
  <c r="L60" i="15"/>
  <c r="L61" i="15"/>
  <c r="L62" i="15"/>
  <c r="L63" i="15"/>
  <c r="AB59" i="15"/>
  <c r="AB60" i="15"/>
  <c r="AB61" i="15"/>
  <c r="AB62" i="15"/>
  <c r="AB52" i="15"/>
  <c r="AB53" i="15"/>
  <c r="AB54" i="15"/>
  <c r="AB56" i="15"/>
  <c r="AB57" i="15"/>
  <c r="AB58" i="15"/>
  <c r="AB49" i="15"/>
  <c r="AB50" i="15"/>
  <c r="AB51" i="15"/>
  <c r="AB47" i="15"/>
  <c r="AG12" i="15" l="1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88" i="15" l="1"/>
  <c r="L78" i="15"/>
  <c r="L79" i="15"/>
  <c r="L80" i="15" l="1"/>
  <c r="L81" i="15"/>
  <c r="L82" i="15"/>
  <c r="L83" i="15"/>
  <c r="L84" i="15"/>
  <c r="L50" i="15" l="1"/>
  <c r="L51" i="15"/>
  <c r="L47" i="15"/>
  <c r="L49" i="15"/>
  <c r="V101" i="15"/>
  <c r="B29" i="3" s="1"/>
  <c r="L21" i="15"/>
  <c r="L22" i="15"/>
  <c r="F29" i="3" l="1"/>
  <c r="AB13" i="15"/>
  <c r="AC101" i="15" l="1"/>
  <c r="L87" i="15"/>
  <c r="L77" i="15"/>
  <c r="H101" i="15" l="1"/>
  <c r="AD101" i="15"/>
  <c r="AE101" i="15"/>
  <c r="I101" i="15"/>
  <c r="L52" i="15" l="1"/>
  <c r="L41" i="15" l="1"/>
  <c r="L42" i="15"/>
  <c r="L30" i="15" l="1"/>
  <c r="L36" i="15"/>
  <c r="L37" i="15"/>
  <c r="L94" i="15" l="1"/>
  <c r="L95" i="15"/>
  <c r="L96" i="15"/>
  <c r="L97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101" i="15" l="1"/>
  <c r="P101" i="15"/>
  <c r="Q101" i="15"/>
  <c r="R101" i="15"/>
  <c r="S101" i="15"/>
  <c r="T101" i="15"/>
  <c r="U101" i="15"/>
  <c r="W101" i="15"/>
  <c r="X101" i="15"/>
  <c r="Y101" i="15"/>
  <c r="B28" i="3" s="1"/>
  <c r="F28" i="3" s="1"/>
  <c r="Z101" i="15"/>
  <c r="M101" i="15"/>
  <c r="J101" i="15"/>
  <c r="K101" i="15"/>
  <c r="B31" i="9" s="1"/>
  <c r="G101" i="15"/>
  <c r="F101" i="15"/>
  <c r="E101" i="15"/>
  <c r="B23" i="9" l="1"/>
  <c r="B22" i="9"/>
  <c r="C24" i="9" l="1"/>
  <c r="C16" i="9"/>
  <c r="L93" i="15" l="1"/>
  <c r="B8" i="3" l="1"/>
  <c r="B34" i="3"/>
  <c r="B16" i="3"/>
  <c r="L89" i="15" l="1"/>
  <c r="L90" i="15"/>
  <c r="L91" i="15"/>
  <c r="L92" i="15"/>
  <c r="B22" i="3" l="1"/>
  <c r="B26" i="3"/>
  <c r="F26" i="3" s="1"/>
  <c r="B27" i="3"/>
  <c r="F27" i="3" s="1"/>
  <c r="L76" i="15" l="1"/>
  <c r="L85" i="15"/>
  <c r="L86" i="15"/>
  <c r="L15" i="15" l="1"/>
  <c r="L16" i="15"/>
  <c r="L17" i="15"/>
  <c r="L20" i="15"/>
  <c r="L40" i="15"/>
  <c r="L56" i="15"/>
  <c r="L57" i="15"/>
  <c r="L58" i="15"/>
  <c r="L59" i="15"/>
  <c r="P103" i="15" l="1"/>
  <c r="Y103" i="15" l="1"/>
  <c r="Y105" i="15" s="1"/>
  <c r="Z105" i="15"/>
  <c r="T103" i="15"/>
  <c r="W103" i="15"/>
  <c r="Q103" i="15"/>
  <c r="Q105" i="15" s="1"/>
  <c r="S103" i="15"/>
  <c r="X103" i="15"/>
  <c r="X105" i="15" s="1"/>
  <c r="R103" i="15"/>
  <c r="R105" i="15" s="1"/>
  <c r="L6" i="15" l="1"/>
  <c r="AB8" i="15"/>
  <c r="AB9" i="15"/>
  <c r="S105" i="15"/>
  <c r="T105" i="15"/>
  <c r="B20" i="3"/>
  <c r="W105" i="15"/>
  <c r="AB6" i="15"/>
  <c r="L101" i="15" l="1"/>
  <c r="AF6" i="15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F46" i="15" s="1"/>
  <c r="AF47" i="15" s="1"/>
  <c r="AF48" i="15" s="1"/>
  <c r="AF49" i="15" s="1"/>
  <c r="AF50" i="15" s="1"/>
  <c r="AF51" i="15" s="1"/>
  <c r="AF52" i="15" s="1"/>
  <c r="AF53" i="15" s="1"/>
  <c r="AB101" i="15"/>
  <c r="U103" i="15"/>
  <c r="U105" i="15" s="1"/>
  <c r="D23" i="3"/>
  <c r="B23" i="3"/>
  <c r="B28" i="9"/>
  <c r="C33" i="9" s="1"/>
  <c r="E19" i="16"/>
  <c r="D19" i="16"/>
  <c r="G19" i="16" s="1"/>
  <c r="C19" i="16"/>
  <c r="H31" i="13"/>
  <c r="C35" i="9" l="1"/>
  <c r="H34" i="13"/>
  <c r="F23" i="3"/>
  <c r="J103" i="15" l="1"/>
  <c r="P105" i="15"/>
  <c r="O103" i="15"/>
  <c r="O105" i="15" s="1"/>
  <c r="M103" i="15"/>
  <c r="G103" i="15"/>
  <c r="B19" i="3"/>
  <c r="D20" i="3" l="1"/>
  <c r="F20" i="3" s="1"/>
  <c r="AA105" i="15"/>
  <c r="J105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9" i="15" l="1"/>
  <c r="B15" i="3"/>
  <c r="B30" i="3" s="1"/>
  <c r="M105" i="15"/>
  <c r="D15" i="3"/>
  <c r="F30" i="3" l="1"/>
  <c r="F15" i="3"/>
  <c r="B39" i="3"/>
  <c r="B7" i="3"/>
  <c r="B12" i="3" s="1"/>
  <c r="B32" i="3" s="1"/>
  <c r="G105" i="15"/>
  <c r="B36" i="3" l="1"/>
  <c r="F32" i="3"/>
  <c r="E108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</author>
  </authors>
  <commentList>
    <comment ref="E33" authorId="0" shapeId="0" xr:uid="{A67E588A-636C-4D30-B469-2E4BCA6093FA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inlcluded as a receipt for the purposes of the AGAR as this is a reimbursement.</t>
        </r>
      </text>
    </comment>
    <comment ref="E34" authorId="0" shapeId="0" xr:uid="{3FDDAC19-6F0D-452F-A0CB-684A73B7D7F8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  <comment ref="E37" authorId="0" shapeId="0" xr:uid="{F533B8E9-0825-40AB-BD59-59E106035C1F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</commentList>
</comments>
</file>

<file path=xl/sharedStrings.xml><?xml version="1.0" encoding="utf-8"?>
<sst xmlns="http://schemas.openxmlformats.org/spreadsheetml/2006/main" count="329" uniqueCount="208">
  <si>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</si>
  <si>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</si>
  <si>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</si>
  <si>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</si>
  <si>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</si>
  <si>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</si>
  <si>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</si>
  <si>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</si>
  <si>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</si>
  <si>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</si>
  <si>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</si>
  <si>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</si>
  <si>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</si>
  <si>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</si>
  <si>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</si>
  <si>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</si>
  <si>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</si>
  <si>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</si>
  <si>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</si>
  <si>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</si>
  <si>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</si>
  <si>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</si>
  <si>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</si>
  <si>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</si>
  <si>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</si>
  <si>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</si>
  <si>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</si>
  <si>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</si>
  <si>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</si>
  <si>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</si>
  <si>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</si>
  <si>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</si>
  <si>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</si>
  <si>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</si>
  <si>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</si>
  <si>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</si>
  <si>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</si>
  <si>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</si>
  <si>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</si>
  <si>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</si>
  <si>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</si>
  <si>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</si>
  <si>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</si>
  <si>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</si>
  <si>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</si>
  <si>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</si>
  <si>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</si>
  <si>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</si>
  <si>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</si>
  <si>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</si>
  <si>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</si>
  <si>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</si>
  <si>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</si>
  <si>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</si>
  <si>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</si>
  <si>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</si>
  <si>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</si>
  <si>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</si>
  <si>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</si>
  <si>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</si>
  <si>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</si>
  <si>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</si>
  <si>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</si>
  <si>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</si>
  <si>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</si>
  <si>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</si>
  <si>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</si>
  <si>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</si>
  <si>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</si>
  <si>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</si>
  <si>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</si>
  <si>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</si>
  <si>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</si>
  <si>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</si>
  <si>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</si>
  <si>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</si>
  <si>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</si>
  <si>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</si>
  <si>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</si>
  <si>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</si>
  <si>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</si>
  <si>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</si>
  <si>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</si>
  <si>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</si>
  <si>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</si>
  <si>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</si>
  <si>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</si>
  <si>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</si>
  <si>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</si>
  <si>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</si>
  <si>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</si>
  <si>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</si>
  <si>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</si>
  <si>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</si>
  <si>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</si>
  <si>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</si>
  <si>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</si>
  <si>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</si>
  <si>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</si>
  <si>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</si>
  <si>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</si>
  <si>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</si>
  <si>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</si>
  <si>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</si>
  <si>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</si>
  <si>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</si>
  <si>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</si>
  <si>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</si>
  <si>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</si>
  <si>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</si>
  <si>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</si>
  <si>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</si>
  <si>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</si>
  <si>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</si>
  <si>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</si>
  <si>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</si>
  <si>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</si>
  <si>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</si>
  <si>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</si>
  <si>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</si>
  <si>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</si>
  <si>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</si>
  <si>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</si>
  <si>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</si>
  <si>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</si>
  <si>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</si>
  <si>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</si>
  <si>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</si>
  <si>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</si>
  <si>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</si>
  <si>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</si>
  <si>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</si>
  <si>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</si>
  <si>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</si>
  <si>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</si>
  <si>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</si>
  <si>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</si>
  <si>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</si>
  <si>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</si>
  <si>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</si>
  <si>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</si>
  <si>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</si>
  <si>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</si>
  <si>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</si>
  <si>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</si>
  <si>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</si>
  <si>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</si>
  <si>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</si>
  <si>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</si>
  <si>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</si>
  <si>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</si>
  <si>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</si>
  <si>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</si>
  <si>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</si>
  <si>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</si>
  <si>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</si>
  <si>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</si>
  <si>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</si>
  <si>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</si>
  <si>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</si>
  <si>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</si>
  <si>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</si>
  <si>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</si>
  <si>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</si>
  <si>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</si>
  <si>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</si>
  <si>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</si>
  <si>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</si>
  <si>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</si>
  <si>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</si>
  <si>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</si>
  <si>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</si>
  <si>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</si>
  <si>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</si>
  <si>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</si>
  <si>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</si>
  <si>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</si>
  <si>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</si>
  <si>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</si>
  <si>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</si>
  <si>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</si>
  <si>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</si>
  <si>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</si>
  <si>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</si>
  <si>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</si>
  <si>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</si>
  <si>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</si>
  <si>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</si>
  <si>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Full Bank Reconciliation 30th September 2024</t>
  </si>
  <si>
    <t>5 months to 30th September 2024</t>
  </si>
  <si>
    <t>6 months</t>
  </si>
  <si>
    <t>Balance per Bank Statement 31st August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</si>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</sst>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opLeftCell="A15" workbookViewId="0">
      <selection activeCell="B32" sqref="B32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188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191</v>
      </c>
      <c r="B6" s="26">
        <v>2536.2600000000002</v>
      </c>
    </row>
    <row r="7" spans="1:3" ht="15.6" x14ac:dyDescent="0.3">
      <c r="A7" s="25" t="s">
        <v>2</v>
      </c>
      <c r="B7" s="26">
        <v>4000</v>
      </c>
    </row>
    <row r="8" spans="1:3" ht="15.6" x14ac:dyDescent="0.3">
      <c r="A8" s="25" t="s">
        <v>3</v>
      </c>
      <c r="B8" s="26">
        <v>631.95000000000005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6854.31</v>
      </c>
      <c r="C11" s="26">
        <f>SUM(B6:B7)-B8-B9+B10</f>
        <v>5904.31</v>
      </c>
    </row>
    <row r="12" spans="1:3" ht="15.6" x14ac:dyDescent="0.3">
      <c r="A12" s="23" t="s">
        <v>73</v>
      </c>
    </row>
    <row r="13" spans="1:3" ht="15.6" x14ac:dyDescent="0.3">
      <c r="A13" s="23" t="s">
        <v>191</v>
      </c>
      <c r="B13" s="26">
        <v>14328.48</v>
      </c>
    </row>
    <row r="14" spans="1:3" ht="15.6" x14ac:dyDescent="0.3">
      <c r="A14" s="23" t="s">
        <v>2</v>
      </c>
      <c r="B14" s="26">
        <v>17.649999999999999</v>
      </c>
      <c r="C14" s="26">
        <f>B13+B14-B15</f>
        <v>14346.13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20250.439999999999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book'!E101-'Cash book'!K101</f>
        <v>9332.5400000000009</v>
      </c>
    </row>
    <row r="23" spans="1:11" ht="15.6" x14ac:dyDescent="0.3">
      <c r="A23" s="23" t="s">
        <v>94</v>
      </c>
      <c r="B23" s="4">
        <f>'Cash book'!F101</f>
        <v>5196.7300000000005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5904.31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book'!K101</f>
        <v>105.25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14346.13</v>
      </c>
    </row>
    <row r="35" spans="1:3" ht="16.2" thickBot="1" x14ac:dyDescent="0.35">
      <c r="A35" s="23" t="s">
        <v>79</v>
      </c>
      <c r="B35" s="44"/>
      <c r="C35" s="43">
        <f>C24+C33</f>
        <v>20250.439999999999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6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190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189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book'!G101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book'!J101+'Cash book'!K101</f>
        <v>509.4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book'!H101</f>
        <v>874.39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9383.7899999999991</v>
      </c>
      <c r="C12" s="9"/>
      <c r="D12" s="35">
        <f>+H12*$H$1/12</f>
        <v>4000</v>
      </c>
      <c r="E12" s="9"/>
      <c r="F12" s="35">
        <f>+B12-D12</f>
        <v>5383.7899999999991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book'!M101</f>
        <v>1162.5</v>
      </c>
      <c r="C15" s="9"/>
      <c r="D15" s="35">
        <f t="shared" ref="D15:D29" si="0">+H15*$H$1/12</f>
        <v>1162.5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book'!O101</f>
        <v>15.18</v>
      </c>
      <c r="C16" s="9"/>
      <c r="D16" s="35">
        <f t="shared" si="0"/>
        <v>50</v>
      </c>
      <c r="E16" s="9"/>
      <c r="F16" s="9">
        <f t="shared" si="1"/>
        <v>34.82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book'!N101</f>
        <v>78</v>
      </c>
      <c r="C17" s="9"/>
      <c r="D17" s="35">
        <f t="shared" si="0"/>
        <v>78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book'!AA101</f>
        <v>24</v>
      </c>
      <c r="C18" s="9"/>
      <c r="D18" s="35">
        <f>+H10*$H$1/12</f>
        <v>0</v>
      </c>
      <c r="E18" s="9"/>
      <c r="F18" s="9">
        <f t="shared" si="1"/>
        <v>-24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book'!Q101</f>
        <v>455</v>
      </c>
      <c r="C19" s="9"/>
      <c r="D19" s="35">
        <f t="shared" si="0"/>
        <v>400</v>
      </c>
      <c r="E19" s="9"/>
      <c r="F19" s="9">
        <f t="shared" si="1"/>
        <v>-55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book'!U101</f>
        <v>1506.7900000000002</v>
      </c>
      <c r="C20" s="9"/>
      <c r="D20" s="35">
        <f t="shared" si="0"/>
        <v>500</v>
      </c>
      <c r="E20" s="9"/>
      <c r="F20" s="9">
        <f t="shared" si="1"/>
        <v>-1006.7900000000002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book'!W101</f>
        <v>291.67</v>
      </c>
      <c r="C21" s="9"/>
      <c r="D21" s="35">
        <f t="shared" si="0"/>
        <v>500</v>
      </c>
      <c r="E21" s="9"/>
      <c r="F21" s="9">
        <f t="shared" si="1"/>
        <v>208.32999999999998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book'!R101</f>
        <v>0</v>
      </c>
      <c r="C22" s="9"/>
      <c r="D22" s="35">
        <f t="shared" si="0"/>
        <v>225</v>
      </c>
      <c r="E22" s="9"/>
      <c r="F22" s="9">
        <f t="shared" si="1"/>
        <v>225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book'!P101</f>
        <v>176.3</v>
      </c>
      <c r="C23" s="9"/>
      <c r="D23" s="35">
        <f t="shared" si="0"/>
        <v>75</v>
      </c>
      <c r="E23" s="9"/>
      <c r="F23" s="9">
        <f t="shared" si="1"/>
        <v>-101.30000000000001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book'!T101</f>
        <v>356.12</v>
      </c>
      <c r="C24" s="9"/>
      <c r="D24" s="35">
        <f t="shared" si="0"/>
        <v>210.5</v>
      </c>
      <c r="E24" s="9"/>
      <c r="F24" s="9">
        <f t="shared" si="1"/>
        <v>-145.62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book'!X101</f>
        <v>0</v>
      </c>
      <c r="C25" s="9"/>
      <c r="D25" s="35">
        <f t="shared" si="0"/>
        <v>150</v>
      </c>
      <c r="E25" s="9"/>
      <c r="F25" s="9">
        <f t="shared" si="1"/>
        <v>150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book'!Z101</f>
        <v>200</v>
      </c>
      <c r="C26" s="9"/>
      <c r="D26" s="35">
        <f>+H18*$H$1/12</f>
        <v>250</v>
      </c>
      <c r="E26" s="9"/>
      <c r="F26" s="9">
        <f t="shared" si="1"/>
        <v>50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book'!S101</f>
        <v>777.8</v>
      </c>
      <c r="C27" s="9"/>
      <c r="D27" s="35">
        <f t="shared" si="0"/>
        <v>500</v>
      </c>
      <c r="E27" s="9"/>
      <c r="F27" s="9">
        <f t="shared" si="1"/>
        <v>-277.79999999999995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book'!Y101</f>
        <v>0</v>
      </c>
      <c r="C28" s="9"/>
      <c r="D28" s="35">
        <f t="shared" si="0"/>
        <v>500</v>
      </c>
      <c r="E28" s="9"/>
      <c r="F28" s="9">
        <f t="shared" si="1"/>
        <v>500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book'!V101</f>
        <v>45.370000000000005</v>
      </c>
      <c r="C29" s="9"/>
      <c r="D29" s="35">
        <f t="shared" si="0"/>
        <v>100</v>
      </c>
      <c r="E29" s="9"/>
      <c r="F29" s="9">
        <f t="shared" si="1"/>
        <v>54.629999999999995</v>
      </c>
      <c r="G29" s="9"/>
      <c r="H29" s="9">
        <f>Budget!H24</f>
        <v>200</v>
      </c>
      <c r="I29" s="9"/>
    </row>
    <row r="30" spans="1:9" x14ac:dyDescent="0.3">
      <c r="B30" s="17">
        <f>SUM(B15:B29)</f>
        <v>5088.7300000000005</v>
      </c>
      <c r="C30" s="9"/>
      <c r="D30" s="17">
        <v>0</v>
      </c>
      <c r="E30" s="9"/>
      <c r="F30" s="17">
        <f t="shared" si="1"/>
        <v>-5088.7300000000005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4295.0599999999986</v>
      </c>
      <c r="C32" s="9"/>
      <c r="D32" s="35">
        <f>+D12-D30</f>
        <v>4000</v>
      </c>
      <c r="E32" s="9"/>
      <c r="F32" s="35">
        <f>+B32-D32</f>
        <v>295.05999999999858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20304.439999999999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book'!F101</f>
        <v>-108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9"/>
  <sheetViews>
    <sheetView tabSelected="1" zoomScaleNormal="100" workbookViewId="0">
      <pane ySplit="3" topLeftCell="A31" activePane="bottomLeft" state="frozen"/>
      <selection activeCell="D1" sqref="D1"/>
      <selection pane="bottomLeft" activeCell="G38" sqref="G38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5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53" si="0">AF6+L7-AB7-K7</f>
        <v>1511.75</v>
      </c>
      <c r="AG7" s="34">
        <f t="shared" ref="AG7:AG53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77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76">
        <v>18</v>
      </c>
      <c r="F33" s="34"/>
      <c r="G33" s="4"/>
      <c r="H33" s="4"/>
      <c r="I33" s="4"/>
      <c r="J33" s="4"/>
      <c r="K33" s="4"/>
      <c r="L33" s="61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>
        <v>-18</v>
      </c>
      <c r="AB33" s="4">
        <f t="shared" si="3"/>
        <v>-18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76">
        <v>18</v>
      </c>
      <c r="F34" s="34"/>
      <c r="G34" s="4"/>
      <c r="H34" s="4"/>
      <c r="I34" s="4"/>
      <c r="J34" s="4"/>
      <c r="K34" s="4"/>
      <c r="L34" s="61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>
        <v>-18</v>
      </c>
      <c r="AB34" s="4">
        <f t="shared" si="3"/>
        <v>-18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76">
        <v>18</v>
      </c>
      <c r="F37" s="34"/>
      <c r="G37" s="4"/>
      <c r="H37" s="4"/>
      <c r="I37" s="4"/>
      <c r="J37" s="4"/>
      <c r="K37" s="4"/>
      <c r="L37" s="61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>
        <v>-18</v>
      </c>
      <c r="AB37" s="4">
        <f>SUM(M37:AA37)</f>
        <v>-18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183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182</v>
      </c>
      <c r="B42" t="s">
        <v>159</v>
      </c>
      <c r="C42" t="s">
        <v>108</v>
      </c>
      <c r="D42" t="s">
        <v>184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185</v>
      </c>
      <c r="C43" t="s">
        <v>108</v>
      </c>
      <c r="D43" t="s">
        <v>186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159</v>
      </c>
      <c r="C44" t="s">
        <v>108</v>
      </c>
      <c r="D44" t="s">
        <v>187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136</v>
      </c>
      <c r="C45" t="s">
        <v>69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4">
        <f t="shared" si="0"/>
        <v>2536.2599999999998</v>
      </c>
      <c r="AG45" s="73">
        <f t="shared" si="1"/>
        <v>14328.479999999998</v>
      </c>
    </row>
    <row r="46" spans="1:37" x14ac:dyDescent="0.3">
      <c r="A46" t="s">
        <v>192</v>
      </c>
      <c r="B46" t="s">
        <v>154</v>
      </c>
      <c r="C46" t="s">
        <v>108</v>
      </c>
      <c r="D46" t="s">
        <v>193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110</v>
      </c>
      <c r="C47" t="s">
        <v>108</v>
      </c>
      <c r="D47" t="s">
        <v>194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195</v>
      </c>
      <c r="B48" t="s">
        <v>196</v>
      </c>
      <c r="C48" t="s">
        <v>108</v>
      </c>
      <c r="D48" t="s">
        <v>197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198</v>
      </c>
      <c r="C49" t="s">
        <v>108</v>
      </c>
      <c r="D49" t="s">
        <v>199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200</v>
      </c>
      <c r="B50" t="s">
        <v>201</v>
      </c>
      <c r="C50" t="s">
        <v>108</v>
      </c>
      <c r="D50" t="s">
        <v>202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203</v>
      </c>
      <c r="C51" t="s">
        <v>108</v>
      </c>
      <c r="D51" t="s">
        <v>204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205</v>
      </c>
      <c r="B52" t="s">
        <v>136</v>
      </c>
      <c r="C52" t="s">
        <v>69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5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121</v>
      </c>
      <c r="C53" t="s">
        <v>125</v>
      </c>
      <c r="D53" t="s">
        <v>206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33">
        <f t="shared" si="0"/>
        <v>5904.3099999999995</v>
      </c>
      <c r="AG53" s="34">
        <f t="shared" si="1"/>
        <v>14346.129999999997</v>
      </c>
    </row>
    <row r="54" spans="1:33" x14ac:dyDescent="0.3">
      <c r="E54" s="33"/>
      <c r="F54" s="34"/>
      <c r="G54" s="4"/>
      <c r="H54" s="4"/>
      <c r="I54" s="4"/>
      <c r="J54" s="4"/>
      <c r="K54" s="4"/>
      <c r="L54" s="58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3"/>
        <v>0</v>
      </c>
      <c r="AC54" s="4"/>
      <c r="AD54" s="4"/>
      <c r="AE54" s="34"/>
      <c r="AF54" s="72"/>
      <c r="AG54" s="71"/>
    </row>
    <row r="55" spans="1:33" x14ac:dyDescent="0.3">
      <c r="E55" s="33"/>
      <c r="F55" s="34"/>
      <c r="G55" s="4"/>
      <c r="H55" s="4"/>
      <c r="I55" s="4"/>
      <c r="J55" s="4"/>
      <c r="K55" s="4"/>
      <c r="L55" s="58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0</v>
      </c>
      <c r="AC55" s="4"/>
      <c r="AD55" s="4"/>
      <c r="AE55" s="34"/>
      <c r="AF55" s="72"/>
      <c r="AG55" s="71"/>
    </row>
    <row r="56" spans="1:33" x14ac:dyDescent="0.3">
      <c r="E56" s="33"/>
      <c r="F56" s="34"/>
      <c r="G56" s="4"/>
      <c r="H56" s="4"/>
      <c r="I56" s="4"/>
      <c r="J56" s="4"/>
      <c r="K56" s="4"/>
      <c r="L56" s="58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</v>
      </c>
      <c r="AC56" s="4"/>
      <c r="AD56" s="4"/>
      <c r="AE56" s="34"/>
      <c r="AF56" s="72"/>
      <c r="AG56" s="71"/>
    </row>
    <row r="57" spans="1:33" x14ac:dyDescent="0.3">
      <c r="E57" s="33"/>
      <c r="F57" s="34"/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0</v>
      </c>
      <c r="AC57" s="4"/>
      <c r="AD57" s="4"/>
      <c r="AE57" s="34"/>
      <c r="AF57" s="72"/>
      <c r="AG57" s="71"/>
    </row>
    <row r="58" spans="1:33" x14ac:dyDescent="0.3">
      <c r="E58" s="33"/>
      <c r="F58" s="34"/>
      <c r="G58" s="4"/>
      <c r="H58" s="4"/>
      <c r="I58" s="4"/>
      <c r="J58" s="4"/>
      <c r="K58" s="4"/>
      <c r="L58" s="58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3"/>
        <v>0</v>
      </c>
      <c r="AC58" s="4"/>
      <c r="AD58" s="4"/>
      <c r="AE58" s="34"/>
      <c r="AF58" s="72"/>
      <c r="AG58" s="71"/>
    </row>
    <row r="59" spans="1:33" x14ac:dyDescent="0.3">
      <c r="E59" s="33"/>
      <c r="F59" s="34"/>
      <c r="G59" s="4"/>
      <c r="H59" s="4"/>
      <c r="I59" s="4"/>
      <c r="J59" s="4"/>
      <c r="K59" s="4"/>
      <c r="L59" s="58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72"/>
      <c r="AG59" s="71"/>
    </row>
    <row r="60" spans="1:33" x14ac:dyDescent="0.3">
      <c r="E60" s="33"/>
      <c r="F60" s="34"/>
      <c r="G60" s="4"/>
      <c r="H60" s="4"/>
      <c r="I60" s="4"/>
      <c r="J60" s="4"/>
      <c r="K60" s="4"/>
      <c r="L60" s="58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2"/>
      <c r="AG60" s="71"/>
    </row>
    <row r="61" spans="1:33" x14ac:dyDescent="0.3">
      <c r="E61" s="33"/>
      <c r="F61" s="34"/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2"/>
      <c r="AG61" s="71"/>
    </row>
    <row r="62" spans="1:33" x14ac:dyDescent="0.3">
      <c r="E62" s="30"/>
      <c r="F62" s="31"/>
      <c r="K62" s="4"/>
      <c r="L62" s="58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2"/>
      <c r="AG62" s="71"/>
    </row>
    <row r="63" spans="1:33" x14ac:dyDescent="0.3">
      <c r="E63" s="30"/>
      <c r="F63" s="31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2"/>
      <c r="AG63" s="71"/>
    </row>
    <row r="64" spans="1:33" x14ac:dyDescent="0.3">
      <c r="E64" s="30"/>
      <c r="F64" s="3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2"/>
      <c r="AG64" s="71"/>
    </row>
    <row r="65" spans="5:33" x14ac:dyDescent="0.3">
      <c r="E65" s="33"/>
      <c r="F65" s="31"/>
      <c r="K65" s="4"/>
      <c r="L65" s="61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2"/>
      <c r="AG65" s="71"/>
    </row>
    <row r="66" spans="5:33" x14ac:dyDescent="0.3">
      <c r="E66" s="30"/>
      <c r="F66" s="31"/>
      <c r="K66" s="4"/>
      <c r="L66" s="5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2"/>
      <c r="AG66" s="71"/>
    </row>
    <row r="67" spans="5:33" x14ac:dyDescent="0.3">
      <c r="E67" s="30"/>
      <c r="F67" s="31"/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2"/>
      <c r="AG67" s="71"/>
    </row>
    <row r="68" spans="5:33" x14ac:dyDescent="0.3">
      <c r="E68" s="30"/>
      <c r="F68" s="31"/>
      <c r="K68" s="4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2"/>
      <c r="AG68" s="71"/>
    </row>
    <row r="69" spans="5:33" x14ac:dyDescent="0.3">
      <c r="E69" s="33"/>
      <c r="F69" s="34"/>
      <c r="G69" s="4"/>
      <c r="H69" s="4"/>
      <c r="I69" s="4"/>
      <c r="J69" s="4"/>
      <c r="K69" s="4"/>
      <c r="L69" s="58">
        <f t="shared" si="4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2"/>
      <c r="AG69" s="71"/>
    </row>
    <row r="70" spans="5:33" x14ac:dyDescent="0.3">
      <c r="E70" s="33"/>
      <c r="F70" s="34"/>
      <c r="G70" s="4"/>
      <c r="H70" s="4"/>
      <c r="I70" s="4"/>
      <c r="J70" s="4"/>
      <c r="K70" s="4"/>
      <c r="L70" s="58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67"/>
      <c r="AG70" s="68"/>
    </row>
    <row r="71" spans="5:33" x14ac:dyDescent="0.3">
      <c r="E71" s="33"/>
      <c r="F71" s="34"/>
      <c r="G71" s="4"/>
      <c r="H71" s="4"/>
      <c r="I71" s="4"/>
      <c r="J71" s="4"/>
      <c r="K71" s="4"/>
      <c r="L71" s="58">
        <f t="shared" si="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2"/>
      <c r="AG71" s="71"/>
    </row>
    <row r="72" spans="5:33" x14ac:dyDescent="0.3">
      <c r="E72" s="33"/>
      <c r="F72" s="34"/>
      <c r="G72" s="4"/>
      <c r="H72" s="4"/>
      <c r="I72" s="4"/>
      <c r="J72" s="4"/>
      <c r="K72" s="4"/>
      <c r="L72" s="58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2"/>
      <c r="AG72" s="71"/>
    </row>
    <row r="73" spans="5:33" x14ac:dyDescent="0.3">
      <c r="E73" s="33"/>
      <c r="F73" s="34"/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72"/>
      <c r="AG73" s="71"/>
    </row>
    <row r="74" spans="5:33" x14ac:dyDescent="0.3">
      <c r="E74" s="33"/>
      <c r="F74" s="34"/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72"/>
      <c r="AG74" s="71"/>
    </row>
    <row r="75" spans="5:33" x14ac:dyDescent="0.3">
      <c r="E75" s="33"/>
      <c r="F75" s="34"/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33"/>
      <c r="AG75" s="34"/>
    </row>
    <row r="76" spans="5:33" x14ac:dyDescent="0.3">
      <c r="E76" s="33"/>
      <c r="F76" s="34"/>
      <c r="G76" s="4"/>
      <c r="H76" s="4"/>
      <c r="I76" s="4"/>
      <c r="J76" s="4"/>
      <c r="K76" s="34"/>
      <c r="L76" s="58">
        <f t="shared" ref="L76:L84" si="5">SUM(G76:K76)</f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34"/>
      <c r="L77" s="58">
        <f t="shared" si="5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f t="shared" si="3"/>
        <v>0</v>
      </c>
      <c r="AC77" s="4"/>
      <c r="AD77" s="4"/>
      <c r="AE77" s="34"/>
      <c r="AF77" s="33"/>
      <c r="AG77" s="34"/>
    </row>
    <row r="78" spans="5:33" x14ac:dyDescent="0.3">
      <c r="E78" s="33"/>
      <c r="F78" s="34"/>
      <c r="G78" s="4"/>
      <c r="H78" s="4"/>
      <c r="I78" s="4"/>
      <c r="J78" s="4"/>
      <c r="K78" s="34"/>
      <c r="L78" s="58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69"/>
      <c r="AG78" s="70"/>
    </row>
    <row r="79" spans="5:33" x14ac:dyDescent="0.3">
      <c r="E79" s="33"/>
      <c r="F79" s="34"/>
      <c r="G79" s="4"/>
      <c r="H79" s="4"/>
      <c r="I79" s="4"/>
      <c r="J79" s="4"/>
      <c r="K79" s="34"/>
      <c r="L79" s="58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34"/>
      <c r="L80" s="58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8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8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>
        <f t="shared" si="5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>
        <f t="shared" ref="L85:L97" si="6">SUM(G85:K85)</f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>
        <f t="shared" si="6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>
        <f t="shared" si="6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>
        <f t="shared" si="6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67"/>
      <c r="AG89" s="68"/>
    </row>
    <row r="90" spans="5:33" x14ac:dyDescent="0.3">
      <c r="E90" s="33"/>
      <c r="F90" s="34"/>
      <c r="G90" s="4"/>
      <c r="H90" s="4"/>
      <c r="I90" s="4"/>
      <c r="J90" s="4"/>
      <c r="K90" s="34"/>
      <c r="L90" s="58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8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34"/>
      <c r="L93" s="61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4"/>
      <c r="L94" s="61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61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61">
        <f t="shared" si="6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61">
        <f t="shared" si="6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58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5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62"/>
      <c r="G100" s="4"/>
      <c r="H100" s="4"/>
      <c r="I100" s="4"/>
      <c r="J100" s="4"/>
      <c r="K100" s="4"/>
      <c r="L100" s="5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65"/>
      <c r="AG100" s="66"/>
    </row>
    <row r="101" spans="3:33" x14ac:dyDescent="0.3">
      <c r="C101" s="3" t="s">
        <v>8</v>
      </c>
      <c r="E101" s="32">
        <f t="shared" ref="E101:Z101" si="7">SUM(E6:E100)</f>
        <v>9437.7900000000009</v>
      </c>
      <c r="F101" s="32">
        <f t="shared" si="7"/>
        <v>5196.7300000000005</v>
      </c>
      <c r="G101" s="32">
        <f t="shared" si="7"/>
        <v>8000</v>
      </c>
      <c r="H101" s="32">
        <f t="shared" si="7"/>
        <v>874.39</v>
      </c>
      <c r="I101" s="32">
        <f t="shared" si="7"/>
        <v>0</v>
      </c>
      <c r="J101" s="32">
        <f t="shared" si="7"/>
        <v>404.15</v>
      </c>
      <c r="K101" s="32">
        <f t="shared" si="7"/>
        <v>105.25</v>
      </c>
      <c r="L101" s="32">
        <f t="shared" si="7"/>
        <v>9383.7900000000009</v>
      </c>
      <c r="M101" s="32">
        <f t="shared" si="7"/>
        <v>1162.5</v>
      </c>
      <c r="N101" s="32">
        <f t="shared" si="7"/>
        <v>78</v>
      </c>
      <c r="O101" s="32">
        <f t="shared" si="7"/>
        <v>15.18</v>
      </c>
      <c r="P101" s="32">
        <f t="shared" si="7"/>
        <v>176.3</v>
      </c>
      <c r="Q101" s="32">
        <f t="shared" si="7"/>
        <v>455</v>
      </c>
      <c r="R101" s="32">
        <f t="shared" si="7"/>
        <v>0</v>
      </c>
      <c r="S101" s="32">
        <f t="shared" si="7"/>
        <v>777.8</v>
      </c>
      <c r="T101" s="32">
        <f t="shared" si="7"/>
        <v>356.12</v>
      </c>
      <c r="U101" s="32">
        <f t="shared" si="7"/>
        <v>1506.7900000000002</v>
      </c>
      <c r="V101" s="32">
        <f t="shared" si="7"/>
        <v>45.370000000000005</v>
      </c>
      <c r="W101" s="32">
        <f t="shared" si="7"/>
        <v>291.67</v>
      </c>
      <c r="X101" s="32">
        <f t="shared" si="7"/>
        <v>0</v>
      </c>
      <c r="Y101" s="32">
        <f t="shared" si="7"/>
        <v>0</v>
      </c>
      <c r="Z101" s="32">
        <f t="shared" si="7"/>
        <v>200</v>
      </c>
      <c r="AA101" s="32">
        <f>SUM(AA6:AA100)-54</f>
        <v>24</v>
      </c>
      <c r="AB101" s="32">
        <f>SUM(AB6:AB100)</f>
        <v>5142.7300000000005</v>
      </c>
      <c r="AC101" s="32">
        <f>SUM(AC6:AC100)</f>
        <v>0</v>
      </c>
      <c r="AD101" s="32">
        <f>SUM(AD6:AD100)</f>
        <v>1900</v>
      </c>
      <c r="AE101" s="60">
        <f>SUM(AE6:AE100)</f>
        <v>464.54</v>
      </c>
      <c r="AF101" s="4"/>
      <c r="AG101" s="31"/>
    </row>
    <row r="102" spans="3:33" x14ac:dyDescent="0.3">
      <c r="E102" s="30"/>
      <c r="F102" s="31"/>
      <c r="AE102" s="31"/>
      <c r="AG102" s="31"/>
    </row>
    <row r="103" spans="3:33" ht="15" thickBot="1" x14ac:dyDescent="0.35">
      <c r="C103" s="3" t="s">
        <v>128</v>
      </c>
      <c r="E103" s="57" t="s">
        <v>87</v>
      </c>
      <c r="F103" s="57" t="s">
        <v>87</v>
      </c>
      <c r="G103" s="4">
        <f>Budget!H38</f>
        <v>0</v>
      </c>
      <c r="H103" s="57" t="s">
        <v>87</v>
      </c>
      <c r="I103" s="64"/>
      <c r="J103" s="4">
        <f>Budget!H29</f>
        <v>0</v>
      </c>
      <c r="K103" s="48" t="s">
        <v>87</v>
      </c>
      <c r="L103" s="48" t="s">
        <v>87</v>
      </c>
      <c r="M103" s="4">
        <f>Budget!H7</f>
        <v>2325</v>
      </c>
      <c r="N103" s="4">
        <f>Budget!H9</f>
        <v>156</v>
      </c>
      <c r="O103" s="4">
        <f>Budget!H8</f>
        <v>100</v>
      </c>
      <c r="P103" s="4">
        <f>Budget!H22</f>
        <v>150</v>
      </c>
      <c r="Q103" s="4">
        <f>Budget!H11+Budget!H18</f>
        <v>800</v>
      </c>
      <c r="R103" s="4">
        <f>Budget!H13</f>
        <v>450</v>
      </c>
      <c r="S103" s="4">
        <f>Budget!H19</f>
        <v>1000</v>
      </c>
      <c r="T103" s="4">
        <f>Budget!H14+Budget!H15+Budget!H16</f>
        <v>421</v>
      </c>
      <c r="U103" s="4">
        <f>Budget!H21</f>
        <v>1000</v>
      </c>
      <c r="V103" s="4">
        <f>Budget!H24</f>
        <v>200</v>
      </c>
      <c r="W103" s="4">
        <f>Budget!H12</f>
        <v>1000</v>
      </c>
      <c r="X103" s="4">
        <f>Budget!H20</f>
        <v>300</v>
      </c>
      <c r="Y103" s="4">
        <f>Budget!H23</f>
        <v>1000</v>
      </c>
      <c r="Z103" s="4">
        <f>Budget!H17</f>
        <v>300</v>
      </c>
      <c r="AA103" s="4">
        <f>Budget!H10</f>
        <v>500</v>
      </c>
      <c r="AB103" s="48" t="s">
        <v>87</v>
      </c>
      <c r="AC103" s="48"/>
      <c r="AD103" s="48" t="s">
        <v>87</v>
      </c>
      <c r="AE103" s="49" t="s">
        <v>87</v>
      </c>
      <c r="AG103" s="31"/>
    </row>
    <row r="104" spans="3:33" ht="15" thickTop="1" x14ac:dyDescent="0.3">
      <c r="E104" s="30"/>
      <c r="F104" s="31"/>
      <c r="K104" s="50"/>
      <c r="L104" s="50"/>
      <c r="AB104" s="50"/>
      <c r="AC104" s="50"/>
      <c r="AD104" s="50"/>
      <c r="AE104" s="51"/>
      <c r="AG104" s="31"/>
    </row>
    <row r="105" spans="3:33" ht="15" thickBot="1" x14ac:dyDescent="0.35">
      <c r="C105" s="3" t="s">
        <v>34</v>
      </c>
      <c r="E105" s="57" t="s">
        <v>87</v>
      </c>
      <c r="F105" s="57" t="s">
        <v>87</v>
      </c>
      <c r="G105" s="36">
        <f t="shared" ref="G105:J105" si="8">G101-G103</f>
        <v>8000</v>
      </c>
      <c r="H105" s="57"/>
      <c r="I105" s="57"/>
      <c r="J105" s="36">
        <f t="shared" si="8"/>
        <v>404.15</v>
      </c>
      <c r="K105" s="52"/>
      <c r="L105" s="52"/>
      <c r="M105" s="56">
        <f>M103-M101</f>
        <v>1162.5</v>
      </c>
      <c r="N105" s="56">
        <f>N103-N101</f>
        <v>78</v>
      </c>
      <c r="O105" s="56">
        <f t="shared" ref="O105:AA105" si="9">O103-O101</f>
        <v>84.82</v>
      </c>
      <c r="P105" s="56">
        <f t="shared" si="9"/>
        <v>-26.300000000000011</v>
      </c>
      <c r="Q105" s="56">
        <f t="shared" si="9"/>
        <v>345</v>
      </c>
      <c r="R105" s="56">
        <f t="shared" si="9"/>
        <v>450</v>
      </c>
      <c r="S105" s="56">
        <f t="shared" si="9"/>
        <v>222.20000000000005</v>
      </c>
      <c r="T105" s="56">
        <f t="shared" si="9"/>
        <v>64.88</v>
      </c>
      <c r="U105" s="56">
        <f t="shared" si="9"/>
        <v>-506.79000000000019</v>
      </c>
      <c r="V105" s="56"/>
      <c r="W105" s="56">
        <f t="shared" si="9"/>
        <v>708.32999999999993</v>
      </c>
      <c r="X105" s="56">
        <f t="shared" si="9"/>
        <v>300</v>
      </c>
      <c r="Y105" s="56">
        <f t="shared" si="9"/>
        <v>1000</v>
      </c>
      <c r="Z105" s="56">
        <f t="shared" si="9"/>
        <v>100</v>
      </c>
      <c r="AA105" s="56">
        <f t="shared" si="9"/>
        <v>476</v>
      </c>
      <c r="AB105" s="52"/>
      <c r="AC105" s="52"/>
      <c r="AD105" s="52"/>
      <c r="AE105" s="52"/>
      <c r="AF105" s="46"/>
      <c r="AG105" s="47"/>
    </row>
    <row r="106" spans="3:33" ht="15" thickTop="1" x14ac:dyDescent="0.3"/>
    <row r="108" spans="3:33" x14ac:dyDescent="0.3">
      <c r="C108" s="3" t="s">
        <v>57</v>
      </c>
      <c r="E108" s="4">
        <f>E101-SUM(G101:K101)</f>
        <v>54.000000000001819</v>
      </c>
    </row>
    <row r="109" spans="3:33" x14ac:dyDescent="0.3">
      <c r="C109" s="3" t="s">
        <v>56</v>
      </c>
      <c r="E109" s="4">
        <f>F101-SUM(M101:AA101)</f>
        <v>108.00000000000091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A11" sqref="A11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10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207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205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C11" s="41"/>
      <c r="D11" s="42"/>
      <c r="E11" s="42"/>
      <c r="F11" s="4"/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105.25</v>
      </c>
      <c r="E19" s="18">
        <f>SUM(E5:E18)</f>
        <v>0</v>
      </c>
      <c r="F19" s="18">
        <f>SUM(F5:F18)</f>
        <v>105.25</v>
      </c>
      <c r="G19" s="18">
        <f>G4+D19+E11</f>
        <v>14346.13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2024-09-05T12:48:18Z</cp:lastPrinted>
  <dcterms:created xsi:type="dcterms:W3CDTF">2011-06-26T08:01:14Z</dcterms:created>
  <dcterms:modified xsi:type="dcterms:W3CDTF">2024-10-01T10:24:43Z</dcterms:modified>
  <cp:category/>
  <cp:contentStatus/>
</cp:coreProperties>
</file>