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5\"/>
    </mc:Choice>
  </mc:AlternateContent>
  <xr:revisionPtr revIDLastSave="0" documentId="13_ncr:1_{668B5101-4143-4EBE-9AAD-15B321B58722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Savings Acc &amp; Funds " sheetId="23" r:id="rId2"/>
    <sheet name="Budget Comparison" sheetId="3" r:id="rId3"/>
    <sheet name="Cash book" sheetId="15" r:id="rId4"/>
    <sheet name="Working out sheet" sheetId="17" r:id="rId5"/>
    <sheet name="Budget" sheetId="13" r:id="rId6"/>
    <sheet name="Savings Account" sheetId="16" r:id="rId7"/>
    <sheet name="Sheet1" sheetId="24" r:id="rId8"/>
  </sheets>
  <externalReferences>
    <externalReference r:id="rId9"/>
  </externalReferences>
  <definedNames>
    <definedName name="_xlnm.Print_Area" localSheetId="2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9" l="1"/>
  <c r="B8" i="9"/>
  <c r="F15" i="16"/>
  <c r="F14" i="16"/>
  <c r="AB92" i="15" l="1"/>
  <c r="AB88" i="15"/>
  <c r="AB89" i="15"/>
  <c r="AB90" i="15"/>
  <c r="AB91" i="15"/>
  <c r="B35" i="9"/>
  <c r="E31" i="23"/>
  <c r="C31" i="23"/>
  <c r="D31" i="23" l="1"/>
  <c r="F31" i="23" s="1"/>
  <c r="AB83" i="15" l="1"/>
  <c r="L83" i="15"/>
  <c r="AB84" i="15"/>
  <c r="AB85" i="15"/>
  <c r="AB86" i="15"/>
  <c r="AB87" i="15"/>
  <c r="H95" i="15"/>
  <c r="I95" i="15"/>
  <c r="J95" i="15"/>
  <c r="K95" i="15"/>
  <c r="AB82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L68" i="15"/>
  <c r="L69" i="15"/>
  <c r="L70" i="15"/>
  <c r="L71" i="15"/>
  <c r="L72" i="15"/>
  <c r="F13" i="16"/>
  <c r="F12" i="16"/>
  <c r="AB68" i="15"/>
  <c r="F11" i="16"/>
  <c r="E95" i="15"/>
  <c r="F95" i="15"/>
  <c r="L57" i="15"/>
  <c r="L59" i="15"/>
  <c r="AB54" i="15" l="1"/>
  <c r="AB55" i="15"/>
  <c r="AB56" i="15"/>
  <c r="F10" i="16"/>
  <c r="F9" i="16"/>
  <c r="L31" i="15"/>
  <c r="AB45" i="15" l="1"/>
  <c r="L45" i="15"/>
  <c r="F8" i="16" l="1"/>
  <c r="AB31" i="15" l="1"/>
  <c r="AB32" i="15"/>
  <c r="F7" i="16"/>
  <c r="L32" i="15"/>
  <c r="C11" i="9"/>
  <c r="AB18" i="15"/>
  <c r="L18" i="15"/>
  <c r="Z97" i="15"/>
  <c r="AA97" i="15"/>
  <c r="L11" i="15"/>
  <c r="AB11" i="15"/>
  <c r="AB19" i="15"/>
  <c r="V97" i="15"/>
  <c r="N97" i="15"/>
  <c r="B17" i="3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99" i="15"/>
  <c r="AB74" i="15"/>
  <c r="L74" i="15"/>
  <c r="AB72" i="15" l="1"/>
  <c r="AB70" i="15" l="1"/>
  <c r="L48" i="15" l="1"/>
  <c r="AB58" i="15" l="1"/>
  <c r="L53" i="15" l="1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9" i="15"/>
  <c r="AB80" i="15"/>
  <c r="AB81" i="15"/>
  <c r="L73" i="15"/>
  <c r="L75" i="15"/>
  <c r="L76" i="15"/>
  <c r="L77" i="15"/>
  <c r="L78" i="15"/>
  <c r="L79" i="15"/>
  <c r="AB66" i="15"/>
  <c r="AB67" i="15"/>
  <c r="AB69" i="15"/>
  <c r="AB71" i="15"/>
  <c r="AB73" i="15"/>
  <c r="AB75" i="15"/>
  <c r="AB76" i="15"/>
  <c r="AB77" i="15"/>
  <c r="AB78" i="15"/>
  <c r="L67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AG12" i="15" l="1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65" i="15" s="1"/>
  <c r="AG66" i="15" s="1"/>
  <c r="AG67" i="15" s="1"/>
  <c r="AG68" i="15" s="1"/>
  <c r="AG69" i="15" s="1"/>
  <c r="AG70" i="15" s="1"/>
  <c r="AG71" i="15" s="1"/>
  <c r="AG72" i="15" s="1"/>
  <c r="AG73" i="15" s="1"/>
  <c r="AG74" i="15" s="1"/>
  <c r="AG75" i="15" s="1"/>
  <c r="AG76" i="15" s="1"/>
  <c r="AG77" i="15" s="1"/>
  <c r="AG78" i="15" s="1"/>
  <c r="AG79" i="15" s="1"/>
  <c r="AG80" i="15" s="1"/>
  <c r="AG81" i="15" s="1"/>
  <c r="AG82" i="15" s="1"/>
  <c r="AG83" i="15" s="1"/>
  <c r="AG84" i="15" s="1"/>
  <c r="AG85" i="15" s="1"/>
  <c r="AG86" i="15" s="1"/>
  <c r="AG87" i="15" s="1"/>
  <c r="AG88" i="15" s="1"/>
  <c r="AG89" i="15" s="1"/>
  <c r="AG90" i="15" s="1"/>
  <c r="AG91" i="15" s="1"/>
  <c r="AG92" i="15" s="1"/>
  <c r="AG93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3" i="15" l="1"/>
  <c r="L82" i="15"/>
  <c r="L84" i="15"/>
  <c r="L85" i="15" l="1"/>
  <c r="L86" i="15"/>
  <c r="L87" i="15"/>
  <c r="L88" i="15"/>
  <c r="L89" i="15"/>
  <c r="L50" i="15" l="1"/>
  <c r="L51" i="15"/>
  <c r="L47" i="15"/>
  <c r="L49" i="15"/>
  <c r="B29" i="3"/>
  <c r="L21" i="15"/>
  <c r="L22" i="15"/>
  <c r="F29" i="3" l="1"/>
  <c r="AB13" i="15"/>
  <c r="AC95" i="15" l="1"/>
  <c r="L92" i="15"/>
  <c r="L81" i="15"/>
  <c r="AD95" i="15" l="1"/>
  <c r="AE95" i="15"/>
  <c r="L52" i="15" l="1"/>
  <c r="L41" i="15" l="1"/>
  <c r="L42" i="15"/>
  <c r="L30" i="15" l="1"/>
  <c r="L36" i="15"/>
  <c r="L37" i="15"/>
  <c r="F6" i="16" l="1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95" i="15"/>
  <c r="B28" i="9"/>
  <c r="G95" i="15"/>
  <c r="B20" i="9" l="1"/>
  <c r="B19" i="9"/>
  <c r="C21" i="9" l="1"/>
  <c r="C13" i="9"/>
  <c r="B8" i="3" l="1"/>
  <c r="B34" i="3"/>
  <c r="B16" i="3"/>
  <c r="B22" i="3" l="1"/>
  <c r="B26" i="3"/>
  <c r="F26" i="3" s="1"/>
  <c r="B27" i="3"/>
  <c r="F27" i="3" s="1"/>
  <c r="L80" i="15" l="1"/>
  <c r="L90" i="15"/>
  <c r="L91" i="15"/>
  <c r="L15" i="15" l="1"/>
  <c r="L16" i="15"/>
  <c r="L17" i="15"/>
  <c r="L20" i="15"/>
  <c r="L40" i="15"/>
  <c r="L60" i="15"/>
  <c r="L61" i="15"/>
  <c r="L62" i="15"/>
  <c r="P97" i="15" l="1"/>
  <c r="Y97" i="15" l="1"/>
  <c r="Y99" i="15" s="1"/>
  <c r="Z99" i="15"/>
  <c r="T97" i="15"/>
  <c r="W97" i="15"/>
  <c r="Q97" i="15"/>
  <c r="Q99" i="15" s="1"/>
  <c r="S97" i="15"/>
  <c r="X97" i="15"/>
  <c r="X99" i="15" s="1"/>
  <c r="R97" i="15"/>
  <c r="R99" i="15" s="1"/>
  <c r="L6" i="15" l="1"/>
  <c r="L95" i="15" s="1"/>
  <c r="AB8" i="15"/>
  <c r="AB9" i="15"/>
  <c r="S99" i="15"/>
  <c r="T99" i="15"/>
  <c r="B20" i="3"/>
  <c r="W99" i="15"/>
  <c r="AB6" i="15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95" i="15"/>
  <c r="U97" i="15"/>
  <c r="U99" i="15" s="1"/>
  <c r="D23" i="3"/>
  <c r="B23" i="3"/>
  <c r="B25" i="9"/>
  <c r="C30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F67" i="15" s="1"/>
  <c r="AF68" i="15" s="1"/>
  <c r="AF69" i="15" s="1"/>
  <c r="AF70" i="15" s="1"/>
  <c r="AF71" i="15" s="1"/>
  <c r="AF72" i="15" s="1"/>
  <c r="AF73" i="15" s="1"/>
  <c r="AF74" i="15" s="1"/>
  <c r="AF75" i="15" s="1"/>
  <c r="AF76" i="15" s="1"/>
  <c r="AF77" i="15" s="1"/>
  <c r="AF78" i="15" s="1"/>
  <c r="AF79" i="15" s="1"/>
  <c r="AF80" i="15" s="1"/>
  <c r="AF81" i="15" s="1"/>
  <c r="AF82" i="15" s="1"/>
  <c r="AF83" i="15" s="1"/>
  <c r="AF84" i="15" s="1"/>
  <c r="AF85" i="15" s="1"/>
  <c r="AF86" i="15" s="1"/>
  <c r="AF87" i="15" s="1"/>
  <c r="AF88" i="15" s="1"/>
  <c r="AF89" i="15" s="1"/>
  <c r="AF90" i="15" s="1"/>
  <c r="AF91" i="15" s="1"/>
  <c r="AF92" i="15" s="1"/>
  <c r="AF93" i="15" s="1"/>
  <c r="C37" i="9"/>
  <c r="H34" i="13"/>
  <c r="F23" i="3"/>
  <c r="J97" i="15" l="1"/>
  <c r="P99" i="15"/>
  <c r="O97" i="15"/>
  <c r="O99" i="15" s="1"/>
  <c r="M97" i="15"/>
  <c r="G97" i="15"/>
  <c r="B19" i="3"/>
  <c r="D20" i="3" l="1"/>
  <c r="F20" i="3" s="1"/>
  <c r="AA99" i="15"/>
  <c r="J99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3" i="15" l="1"/>
  <c r="B15" i="3"/>
  <c r="B30" i="3" s="1"/>
  <c r="M99" i="15"/>
  <c r="D15" i="3"/>
  <c r="F30" i="3" l="1"/>
  <c r="F15" i="3"/>
  <c r="B39" i="3"/>
  <c r="B7" i="3"/>
  <c r="B12" i="3" s="1"/>
  <c r="B32" i="3" s="1"/>
  <c r="G99" i="15"/>
  <c r="B36" i="3" l="1"/>
  <c r="F32" i="3"/>
  <c r="E102" i="15"/>
  <c r="F12" i="3"/>
</calcChain>
</file>

<file path=xl/sharedStrings.xml><?xml version="1.0" encoding="utf-8"?>
<sst xmlns="http://schemas.openxmlformats.org/spreadsheetml/2006/main" count="483" uniqueCount="283">
  <si>
    <t>£</t>
  </si>
  <si>
    <t xml:space="preserve">Current Account  </t>
  </si>
  <si>
    <t>Plus outstanding receipts</t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</si>
  <si>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</si>
  <si>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</si>
  <si>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</si>
  <si>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</si>
  <si>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</si>
  <si>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</si>
  <si>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</si>
  <si>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</si>
  <si>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</si>
  <si>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</si>
  <si>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</si>
  <si>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</si>
  <si>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</si>
  <si>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</si>
  <si>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</si>
  <si>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</si>
  <si>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</si>
  <si>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</si>
  <si>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</si>
  <si>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</si>
  <si>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</si>
  <si>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</si>
  <si>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</si>
  <si>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</si>
  <si>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</si>
  <si>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</si>
  <si>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</si>
  <si>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</si>
  <si>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</si>
  <si>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</si>
  <si>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</si>
  <si>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</si>
  <si>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</si>
  <si>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</si>
  <si>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</si>
  <si>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</si>
  <si>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</si>
  <si>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</si>
  <si>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</si>
  <si>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</si>
  <si>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</si>
  <si>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</si>
  <si>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</si>
  <si>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</si>
  <si>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</si>
  <si>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</si>
  <si>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</si>
  <si>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</si>
  <si>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</si>
  <si>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</si>
  <si>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</si>
  <si>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</si>
  <si>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</si>
  <si>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</si>
  <si>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</si>
  <si>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</si>
  <si>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</si>
  <si>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</si>
  <si>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</si>
  <si>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</si>
  <si>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</si>
  <si>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</si>
  <si>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</si>
  <si>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</si>
  <si>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</si>
  <si>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</si>
  <si>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</si>
  <si>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</si>
  <si>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</si>
  <si>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</si>
  <si>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</si>
  <si>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</si>
  <si>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</si>
  <si>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</si>
  <si>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</si>
  <si>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</si>
  <si>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</si>
  <si>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</si>
  <si>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</si>
  <si>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</si>
  <si>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</si>
  <si>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</si>
  <si>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</si>
  <si>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</si>
  <si>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</si>
  <si>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</si>
  <si>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</si>
  <si>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</si>
  <si>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</si>
  <si>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</si>
  <si>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</si>
  <si>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</si>
  <si>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</si>
  <si>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</si>
  <si>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</si>
  <si>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</si>
  <si>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</si>
  <si>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</si>
  <si>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</si>
  <si>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</si>
  <si>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</si>
  <si>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</si>
  <si>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</si>
  <si>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</si>
  <si>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</si>
  <si>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</si>
  <si>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</si>
  <si>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</si>
  <si>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</si>
  <si>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</si>
  <si>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</si>
  <si>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</si>
  <si>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</si>
  <si>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</si>
  <si>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</si>
  <si>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</si>
  <si>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</si>
  <si>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</si>
  <si>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</si>
  <si>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</si>
  <si>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</si>
  <si>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</si>
  <si>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</si>
  <si>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</si>
  <si>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</si>
  <si>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</si>
  <si>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</si>
  <si>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</si>
  <si>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</si>
  <si>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</si>
  <si>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</si>
  <si>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</si>
  <si>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</si>
  <si>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</si>
  <si>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</si>
  <si>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</si>
  <si>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</si>
  <si>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</si>
  <si>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</si>
  <si>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</si>
  <si>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</si>
  <si>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</si>
  <si>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</si>
  <si>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</si>
  <si>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</si>
  <si>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</si>
  <si>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</si>
  <si>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</si>
  <si>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</si>
  <si>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</si>
  <si>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</si>
  <si>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</si>
  <si>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</si>
  <si>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</si>
  <si>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</si>
  <si>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</si>
  <si>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</si>
  <si>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</si>
  <si>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</si>
  <si>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</si>
  <si>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</si>
  <si>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</si>
  <si>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</si>
  <si>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</si>
  <si>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</si>
  <si>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</si>
  <si>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</si>
  <si>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</si>
  <si>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</si>
  <si>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</si>
  <si>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</si>
  <si>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</si>
  <si>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</si>
  <si>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</si>
  <si>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</si>
  <si>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</si>
  <si>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</si>
  <si>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</si>
  <si>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</si>
  <si>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</si>
  <si>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</si>
  <si>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</si>
  <si>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</si>
  <si>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</si>
  <si>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</si>
  <si>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</si>
  <si>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</si>
  <si>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</si>
  <si>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</si>
  <si>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</si>
  <si>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</si>
  <si>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</si>
  <si>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</si>
  <si>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</si>
  <si>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</si>
  <si>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</si>
  <si>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</si>
  <si>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</si>
  <si>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</si>
  <si>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</si>
  <si>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</si>
  <si>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</si>
  <si>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</si>
  <si>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</si>
  <si>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</si>
  <si>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</si>
  <si>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</si>
  <si>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</si>
  <si>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7th November</t>
  </si>
  <si>
    <t>Russell Garthwaite</t>
  </si>
  <si>
    <t>12th November</t>
  </si>
  <si>
    <t>Information Commissioner</t>
  </si>
  <si>
    <t>Direct debit</t>
  </si>
  <si>
    <t>20th November</t>
  </si>
  <si>
    <t>CMB Computers</t>
  </si>
  <si>
    <t>29th November</t>
  </si>
  <si>
    <t>Royal British Legion</t>
  </si>
  <si>
    <t>3rd December</t>
  </si>
  <si>
    <t>5th December</t>
  </si>
  <si>
    <t>30th November</t>
  </si>
  <si>
    <t>31st December</t>
  </si>
  <si>
    <t>P24/25-39</t>
  </si>
  <si>
    <t>P24/25-40</t>
  </si>
  <si>
    <t>P24/25-41</t>
  </si>
  <si>
    <t>P24/25-42</t>
  </si>
  <si>
    <t>P24/25-43</t>
  </si>
  <si>
    <t>P24/25-44</t>
  </si>
  <si>
    <t>P24/25-45</t>
  </si>
  <si>
    <t>P24/25-46</t>
  </si>
  <si>
    <t>P24/25-47</t>
  </si>
  <si>
    <t>P24/25-48</t>
  </si>
  <si>
    <t>P24/25-49</t>
  </si>
  <si>
    <t>2nd January</t>
  </si>
  <si>
    <t>6th January</t>
  </si>
  <si>
    <t>9th January</t>
  </si>
  <si>
    <t>Men in Sheds</t>
  </si>
  <si>
    <t>13th January</t>
  </si>
  <si>
    <t>Clear Insurance</t>
  </si>
  <si>
    <t>21st January</t>
  </si>
  <si>
    <t>22nd January</t>
  </si>
  <si>
    <t>P24/25-50</t>
  </si>
  <si>
    <t>P24/25-51</t>
  </si>
  <si>
    <t>P24/25-52</t>
  </si>
  <si>
    <t>P24/25-53</t>
  </si>
  <si>
    <t>P24/25-54</t>
  </si>
  <si>
    <t>P24/25-55</t>
  </si>
  <si>
    <t>P24/25-56</t>
  </si>
  <si>
    <t>P24/25-57</t>
  </si>
  <si>
    <t>R24/25-7</t>
  </si>
  <si>
    <t>28th January</t>
  </si>
  <si>
    <t>Flagmakers</t>
  </si>
  <si>
    <t>P24/25-58</t>
  </si>
  <si>
    <t>7th February</t>
  </si>
  <si>
    <t>P24/25-59</t>
  </si>
  <si>
    <t>17th February</t>
  </si>
  <si>
    <t>Garton School</t>
  </si>
  <si>
    <t>P24/25-60</t>
  </si>
  <si>
    <t>P24/25-61</t>
  </si>
  <si>
    <t>Driffield Town Council</t>
  </si>
  <si>
    <t>P24/25-62</t>
  </si>
  <si>
    <t>28th February</t>
  </si>
  <si>
    <t>31st January</t>
  </si>
  <si>
    <t>Full Bank Reconciliation 31st March 2025</t>
  </si>
  <si>
    <t>12 months to 31st March 2025</t>
  </si>
  <si>
    <t>12  months</t>
  </si>
  <si>
    <t>Savings Funds</t>
  </si>
  <si>
    <t>Opening balance</t>
  </si>
  <si>
    <t>Opening Balances</t>
  </si>
  <si>
    <t>Project Fund</t>
  </si>
  <si>
    <t>1st March</t>
  </si>
  <si>
    <t>7th March</t>
  </si>
  <si>
    <t>14th March</t>
  </si>
  <si>
    <t>P24/25-63</t>
  </si>
  <si>
    <t>P24/25-64</t>
  </si>
  <si>
    <t>P24/25-65</t>
  </si>
  <si>
    <t>26th March</t>
  </si>
  <si>
    <t>P24/25-66</t>
  </si>
  <si>
    <t xml:space="preserve"> Projects Fund (inc. in above Savings Fund closing balance)</t>
  </si>
  <si>
    <t>31st March</t>
  </si>
  <si>
    <t>Balance per Bank Statement 31st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</si>
</sst>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3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4" fillId="0" borderId="0" xfId="0" applyNumberFormat="1" applyFont="1"/>
    <xf numFmtId="2" fontId="15" fillId="0" borderId="0" xfId="0" applyNumberFormat="1" applyFont="1"/>
    <xf numFmtId="166" fontId="1" fillId="0" borderId="2" xfId="0" applyNumberFormat="1" applyFont="1" applyBorder="1"/>
    <xf numFmtId="166" fontId="12" fillId="0" borderId="0" xfId="0" applyNumberFormat="1" applyFont="1"/>
    <xf numFmtId="166" fontId="12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6" fillId="0" borderId="0" xfId="0" applyFont="1"/>
    <xf numFmtId="0" fontId="17" fillId="0" borderId="0" xfId="0" applyFont="1"/>
    <xf numFmtId="168" fontId="15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8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49" fontId="1" fillId="0" borderId="0" xfId="0" applyNumberFormat="1" applyFont="1"/>
    <xf numFmtId="0" fontId="19" fillId="0" borderId="0" xfId="0" applyFont="1" applyAlignment="1">
      <alignment horizontal="center" vertical="center"/>
    </xf>
    <xf numFmtId="2" fontId="15" fillId="0" borderId="10" xfId="0" applyNumberFormat="1" applyFont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activeCell="J18" sqref="J1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70</v>
      </c>
    </row>
    <row r="2" spans="1:3" ht="15.6" x14ac:dyDescent="0.3">
      <c r="A2" s="23"/>
    </row>
    <row r="3" spans="1:3" ht="15.6" x14ac:dyDescent="0.3">
      <c r="A3" s="22" t="s">
        <v>265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282</v>
      </c>
      <c r="B6" s="26">
        <v>2731.15</v>
      </c>
    </row>
    <row r="7" spans="1:3" ht="15.6" x14ac:dyDescent="0.3">
      <c r="A7" s="25" t="s">
        <v>2</v>
      </c>
    </row>
    <row r="8" spans="1:3" ht="15.6" x14ac:dyDescent="0.3">
      <c r="A8" s="23"/>
      <c r="B8" s="19">
        <f>B6+B7</f>
        <v>2731.15</v>
      </c>
      <c r="C8" s="26">
        <f>SUM(B6:B7)</f>
        <v>2731.15</v>
      </c>
    </row>
    <row r="9" spans="1:3" ht="15.6" x14ac:dyDescent="0.3">
      <c r="A9" s="23" t="s">
        <v>72</v>
      </c>
    </row>
    <row r="10" spans="1:3" ht="15.6" x14ac:dyDescent="0.3">
      <c r="A10" s="23" t="s">
        <v>282</v>
      </c>
      <c r="B10" s="26">
        <v>14441</v>
      </c>
    </row>
    <row r="11" spans="1:3" ht="15.6" x14ac:dyDescent="0.3">
      <c r="A11" s="23" t="s">
        <v>2</v>
      </c>
      <c r="C11" s="26">
        <f>B10+B11-B12</f>
        <v>14441</v>
      </c>
    </row>
    <row r="12" spans="1:3" ht="15.6" x14ac:dyDescent="0.3">
      <c r="A12" s="23" t="s">
        <v>102</v>
      </c>
    </row>
    <row r="13" spans="1:3" ht="16.2" thickBot="1" x14ac:dyDescent="0.35">
      <c r="A13" s="23" t="s">
        <v>71</v>
      </c>
      <c r="C13" s="43">
        <f>C8+C11</f>
        <v>17172.150000000001</v>
      </c>
    </row>
    <row r="14" spans="1:3" ht="16.2" thickTop="1" x14ac:dyDescent="0.3">
      <c r="A14" s="23"/>
      <c r="C14" s="28"/>
    </row>
    <row r="15" spans="1:3" ht="15.6" x14ac:dyDescent="0.3">
      <c r="A15" s="22" t="s">
        <v>3</v>
      </c>
      <c r="C15" s="28"/>
    </row>
    <row r="16" spans="1:3" ht="15.6" x14ac:dyDescent="0.3">
      <c r="A16" s="22"/>
      <c r="C16" s="28"/>
    </row>
    <row r="17" spans="1:11" s="3" customFormat="1" ht="15.6" x14ac:dyDescent="0.3">
      <c r="A17" s="24" t="s">
        <v>73</v>
      </c>
      <c r="B17" s="28"/>
      <c r="C17" s="28"/>
    </row>
    <row r="18" spans="1:11" ht="15.6" x14ac:dyDescent="0.3">
      <c r="A18" s="23" t="s">
        <v>123</v>
      </c>
      <c r="B18" s="26">
        <v>1768.5</v>
      </c>
    </row>
    <row r="19" spans="1:11" ht="15.6" x14ac:dyDescent="0.3">
      <c r="A19" s="23" t="s">
        <v>4</v>
      </c>
      <c r="B19" s="26">
        <f>'Cash book'!E95-'Cash book'!K95</f>
        <v>10156.32</v>
      </c>
    </row>
    <row r="20" spans="1:11" ht="15.6" x14ac:dyDescent="0.3">
      <c r="A20" s="23" t="s">
        <v>93</v>
      </c>
      <c r="B20" s="4">
        <f>'Cash book'!F95</f>
        <v>9193.67</v>
      </c>
      <c r="C20"/>
      <c r="E20" s="4"/>
      <c r="F20" s="4"/>
      <c r="G20" s="4"/>
      <c r="H20" s="4"/>
      <c r="I20" s="4"/>
      <c r="J20" s="4"/>
      <c r="K20" s="4"/>
    </row>
    <row r="21" spans="1:11" ht="15.6" x14ac:dyDescent="0.3">
      <c r="A21" s="23" t="s">
        <v>5</v>
      </c>
      <c r="C21" s="26">
        <f>B18+B19-B20</f>
        <v>2731.1499999999996</v>
      </c>
      <c r="E21" s="4"/>
      <c r="F21" s="4"/>
      <c r="G21" s="4"/>
      <c r="H21" s="4"/>
      <c r="I21" s="4"/>
      <c r="J21" s="4"/>
      <c r="K21" s="4"/>
    </row>
    <row r="22" spans="1:11" x14ac:dyDescent="0.3">
      <c r="B22"/>
      <c r="C22"/>
      <c r="E22" s="4"/>
      <c r="F22" s="4"/>
      <c r="G22" s="4"/>
      <c r="H22" s="4"/>
      <c r="I22" s="4"/>
      <c r="J22" s="4"/>
      <c r="K22" s="4"/>
    </row>
    <row r="23" spans="1:11" x14ac:dyDescent="0.3">
      <c r="B23"/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123</v>
      </c>
      <c r="B24" s="44">
        <v>14240.88</v>
      </c>
      <c r="C24" s="44"/>
    </row>
    <row r="25" spans="1:11" ht="15.6" x14ac:dyDescent="0.3">
      <c r="A25" s="23" t="s">
        <v>74</v>
      </c>
      <c r="B25" s="44">
        <f>'[1]Savings Account'!C15</f>
        <v>0</v>
      </c>
      <c r="C25" s="44"/>
    </row>
    <row r="26" spans="1:11" ht="15.6" x14ac:dyDescent="0.3">
      <c r="A26" s="23" t="s">
        <v>75</v>
      </c>
      <c r="B26" s="44">
        <v>950</v>
      </c>
      <c r="C26" s="44"/>
    </row>
    <row r="27" spans="1:11" ht="15.6" x14ac:dyDescent="0.3">
      <c r="A27" s="23" t="s">
        <v>176</v>
      </c>
      <c r="B27" s="44">
        <v>950</v>
      </c>
      <c r="C27" s="44"/>
    </row>
    <row r="28" spans="1:11" ht="15.6" x14ac:dyDescent="0.3">
      <c r="A28" s="23" t="s">
        <v>76</v>
      </c>
      <c r="B28" s="44">
        <f>'Cash book'!K95</f>
        <v>200.12</v>
      </c>
      <c r="C28" s="44"/>
    </row>
    <row r="29" spans="1:11" ht="15.6" x14ac:dyDescent="0.3">
      <c r="A29" s="23" t="s">
        <v>2</v>
      </c>
      <c r="B29" s="44"/>
      <c r="C29" s="44"/>
    </row>
    <row r="30" spans="1:11" ht="15.6" x14ac:dyDescent="0.3">
      <c r="A30" s="23" t="s">
        <v>77</v>
      </c>
      <c r="B30" s="45"/>
      <c r="C30" s="44">
        <f>B24+B25-B26+B27+B28-B29</f>
        <v>14441</v>
      </c>
    </row>
    <row r="33" spans="1:3" ht="15.6" x14ac:dyDescent="0.3">
      <c r="A33" s="24" t="s">
        <v>268</v>
      </c>
    </row>
    <row r="34" spans="1:3" ht="15.6" x14ac:dyDescent="0.3">
      <c r="A34" s="23"/>
    </row>
    <row r="35" spans="1:3" ht="15.6" x14ac:dyDescent="0.3">
      <c r="A35" s="23" t="s">
        <v>280</v>
      </c>
      <c r="B35" s="26">
        <f>'Savings Acc &amp; Funds '!C5</f>
        <v>5000</v>
      </c>
    </row>
    <row r="36" spans="1:3" ht="15.6" x14ac:dyDescent="0.3">
      <c r="A36" s="23"/>
    </row>
    <row r="37" spans="1:3" ht="16.2" thickBot="1" x14ac:dyDescent="0.35">
      <c r="A37" s="23" t="s">
        <v>78</v>
      </c>
      <c r="B37" s="44"/>
      <c r="C37" s="43">
        <f>C21+C30</f>
        <v>17172.150000000001</v>
      </c>
    </row>
    <row r="38" spans="1:3" ht="16.2" thickTop="1" x14ac:dyDescent="0.3">
      <c r="A38" s="23"/>
    </row>
    <row r="39" spans="1:3" ht="15.6" x14ac:dyDescent="0.3">
      <c r="A39" s="23"/>
      <c r="B39" s="26" t="s">
        <v>10</v>
      </c>
    </row>
    <row r="40" spans="1:3" ht="15.6" x14ac:dyDescent="0.3">
      <c r="A40" s="23"/>
    </row>
    <row r="41" spans="1:3" ht="15.6" x14ac:dyDescent="0.3">
      <c r="A41" s="23"/>
    </row>
    <row r="42" spans="1:3" ht="15.6" x14ac:dyDescent="0.3">
      <c r="A42" s="23"/>
      <c r="C42" s="28"/>
    </row>
    <row r="43" spans="1:3" ht="15.6" x14ac:dyDescent="0.3">
      <c r="A43" s="23"/>
    </row>
  </sheetData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87AC-7B4A-43F4-A6C1-1662BAEA0D43}">
  <dimension ref="A1:F32"/>
  <sheetViews>
    <sheetView topLeftCell="A2" workbookViewId="0">
      <selection activeCell="C6" sqref="C6"/>
    </sheetView>
  </sheetViews>
  <sheetFormatPr defaultRowHeight="14.4" x14ac:dyDescent="0.3"/>
  <cols>
    <col min="1" max="1" width="15.109375" style="39" customWidth="1"/>
    <col min="2" max="2" width="30.88671875" style="39" customWidth="1"/>
    <col min="3" max="3" width="12.5546875" style="4" customWidth="1"/>
    <col min="5" max="5" width="12.5546875" style="4" customWidth="1"/>
    <col min="6" max="6" width="16.109375" customWidth="1"/>
  </cols>
  <sheetData>
    <row r="1" spans="1:6" x14ac:dyDescent="0.3">
      <c r="A1" s="37" t="s">
        <v>67</v>
      </c>
      <c r="B1" s="38"/>
    </row>
    <row r="2" spans="1:6" x14ac:dyDescent="0.3">
      <c r="A2" s="37"/>
      <c r="B2" s="38"/>
      <c r="C2" s="73"/>
    </row>
    <row r="3" spans="1:6" x14ac:dyDescent="0.3">
      <c r="C3" s="40" t="s">
        <v>271</v>
      </c>
      <c r="D3" s="2" t="s">
        <v>32</v>
      </c>
      <c r="E3" s="40" t="s">
        <v>68</v>
      </c>
      <c r="F3" s="40" t="s">
        <v>269</v>
      </c>
    </row>
    <row r="4" spans="1:6" x14ac:dyDescent="0.3">
      <c r="F4" s="71">
        <v>14240.88</v>
      </c>
    </row>
    <row r="5" spans="1:6" x14ac:dyDescent="0.3">
      <c r="B5" s="72" t="s">
        <v>270</v>
      </c>
      <c r="C5" s="4">
        <v>5000</v>
      </c>
      <c r="D5" s="70"/>
    </row>
    <row r="6" spans="1:6" x14ac:dyDescent="0.3">
      <c r="A6" s="39" t="s">
        <v>272</v>
      </c>
      <c r="D6" s="4"/>
    </row>
    <row r="7" spans="1:6" x14ac:dyDescent="0.3">
      <c r="D7" s="4"/>
    </row>
    <row r="8" spans="1:6" x14ac:dyDescent="0.3">
      <c r="D8" s="4"/>
      <c r="E8" s="42"/>
    </row>
    <row r="9" spans="1:6" x14ac:dyDescent="0.3">
      <c r="D9" s="4"/>
      <c r="E9" s="42"/>
    </row>
    <row r="10" spans="1:6" x14ac:dyDescent="0.3">
      <c r="D10" s="4"/>
      <c r="E10" s="42"/>
    </row>
    <row r="11" spans="1:6" x14ac:dyDescent="0.3">
      <c r="D11" s="4"/>
      <c r="E11" s="42"/>
    </row>
    <row r="12" spans="1:6" x14ac:dyDescent="0.3">
      <c r="C12" s="42"/>
      <c r="D12" s="4"/>
      <c r="E12" s="42"/>
    </row>
    <row r="13" spans="1:6" x14ac:dyDescent="0.3">
      <c r="C13" s="42"/>
      <c r="D13" s="4"/>
      <c r="E13" s="42"/>
    </row>
    <row r="14" spans="1:6" x14ac:dyDescent="0.3">
      <c r="C14" s="42"/>
      <c r="D14" s="4"/>
      <c r="E14" s="42"/>
    </row>
    <row r="15" spans="1:6" x14ac:dyDescent="0.3">
      <c r="C15" s="42"/>
      <c r="D15" s="4"/>
      <c r="E15" s="42"/>
    </row>
    <row r="16" spans="1:6" x14ac:dyDescent="0.3">
      <c r="C16" s="42"/>
      <c r="D16" s="4"/>
      <c r="E16" s="42"/>
    </row>
    <row r="17" spans="2:6" x14ac:dyDescent="0.3">
      <c r="C17" s="42"/>
      <c r="D17" s="4"/>
      <c r="E17" s="42"/>
    </row>
    <row r="18" spans="2:6" x14ac:dyDescent="0.3">
      <c r="C18" s="42"/>
      <c r="D18" s="4"/>
      <c r="E18" s="42"/>
    </row>
    <row r="19" spans="2:6" x14ac:dyDescent="0.3">
      <c r="C19" s="42"/>
      <c r="D19" s="4"/>
      <c r="E19" s="42"/>
    </row>
    <row r="20" spans="2:6" x14ac:dyDescent="0.3">
      <c r="C20" s="42"/>
      <c r="D20" s="4"/>
      <c r="E20" s="42"/>
    </row>
    <row r="21" spans="2:6" x14ac:dyDescent="0.3">
      <c r="C21" s="42"/>
      <c r="D21" s="4"/>
      <c r="E21" s="42"/>
    </row>
    <row r="22" spans="2:6" x14ac:dyDescent="0.3">
      <c r="C22" s="42"/>
      <c r="D22" s="4"/>
      <c r="E22" s="42"/>
    </row>
    <row r="23" spans="2:6" x14ac:dyDescent="0.3">
      <c r="C23" s="42"/>
      <c r="D23" s="4"/>
      <c r="E23" s="42"/>
    </row>
    <row r="24" spans="2:6" x14ac:dyDescent="0.3">
      <c r="C24" s="42"/>
      <c r="D24" s="4"/>
      <c r="E24" s="41"/>
    </row>
    <row r="25" spans="2:6" x14ac:dyDescent="0.3">
      <c r="C25" s="42"/>
      <c r="D25" s="4"/>
      <c r="E25" s="42"/>
    </row>
    <row r="26" spans="2:6" x14ac:dyDescent="0.3">
      <c r="C26" s="42"/>
      <c r="D26" s="4"/>
      <c r="E26" s="42"/>
    </row>
    <row r="27" spans="2:6" x14ac:dyDescent="0.3">
      <c r="C27" s="42"/>
      <c r="D27" s="4"/>
      <c r="E27" s="42"/>
    </row>
    <row r="28" spans="2:6" x14ac:dyDescent="0.3">
      <c r="C28" s="42"/>
      <c r="D28" s="4"/>
      <c r="E28" s="42"/>
    </row>
    <row r="29" spans="2:6" x14ac:dyDescent="0.3">
      <c r="C29" s="42"/>
      <c r="D29" s="4"/>
      <c r="E29" s="42"/>
    </row>
    <row r="30" spans="2:6" x14ac:dyDescent="0.3">
      <c r="C30" s="42"/>
      <c r="D30" s="4"/>
      <c r="E30" s="42"/>
    </row>
    <row r="31" spans="2:6" x14ac:dyDescent="0.3">
      <c r="B31" s="72" t="s">
        <v>32</v>
      </c>
      <c r="C31" s="18">
        <f t="shared" ref="C31" si="0">SUM(C5:C29)</f>
        <v>5000</v>
      </c>
      <c r="D31" s="18">
        <f>SUM(D5:D29)</f>
        <v>0</v>
      </c>
      <c r="E31" s="18">
        <f>SUM(E6:E30)</f>
        <v>0</v>
      </c>
      <c r="F31" s="18">
        <f>F4+D31+E31</f>
        <v>14240.88</v>
      </c>
    </row>
    <row r="32" spans="2:6" x14ac:dyDescent="0.3">
      <c r="F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17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88</v>
      </c>
      <c r="B1" s="3"/>
      <c r="H1" s="13">
        <v>12</v>
      </c>
      <c r="I1" s="13"/>
      <c r="J1" s="15"/>
    </row>
    <row r="2" spans="1:10" x14ac:dyDescent="0.3">
      <c r="A2" s="3" t="s">
        <v>6</v>
      </c>
      <c r="B2" s="2" t="s">
        <v>7</v>
      </c>
      <c r="D2" s="2" t="s">
        <v>267</v>
      </c>
      <c r="E2" s="2"/>
      <c r="F2" s="2" t="s">
        <v>8</v>
      </c>
      <c r="G2" s="2"/>
      <c r="H2" s="2" t="s">
        <v>9</v>
      </c>
      <c r="I2" s="3"/>
      <c r="J2" s="7"/>
    </row>
    <row r="3" spans="1:10" ht="15.6" x14ac:dyDescent="0.3">
      <c r="A3" s="24" t="s">
        <v>266</v>
      </c>
      <c r="B3" s="12" t="s">
        <v>10</v>
      </c>
      <c r="C3" s="12"/>
      <c r="D3" s="2" t="s">
        <v>11</v>
      </c>
      <c r="E3" s="2"/>
      <c r="F3" s="2" t="s">
        <v>11</v>
      </c>
      <c r="G3" s="2"/>
      <c r="H3" s="2" t="s">
        <v>11</v>
      </c>
      <c r="I3" s="3"/>
      <c r="J3" s="3"/>
    </row>
    <row r="4" spans="1:10" x14ac:dyDescent="0.3">
      <c r="B4" s="3"/>
      <c r="C4" s="3"/>
      <c r="D4" s="16" t="s">
        <v>12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13</v>
      </c>
    </row>
    <row r="7" spans="1:10" x14ac:dyDescent="0.3">
      <c r="A7" t="s">
        <v>14</v>
      </c>
      <c r="B7" s="35">
        <f>'Cash book'!G95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15</v>
      </c>
      <c r="B8" s="35">
        <f>'Cash book'!J95+'Cash book'!K95</f>
        <v>604.27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16</v>
      </c>
      <c r="B9" s="35">
        <f>'Cash book'!H95</f>
        <v>1698.17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17</v>
      </c>
      <c r="B12" s="35">
        <f>SUM(B7:B9)</f>
        <v>10302.44</v>
      </c>
      <c r="C12" s="9"/>
      <c r="D12" s="35">
        <f>+H12*$H$1/12</f>
        <v>8000</v>
      </c>
      <c r="E12" s="9"/>
      <c r="F12" s="35">
        <f>+B12-D12</f>
        <v>2302.4400000000005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18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19</v>
      </c>
      <c r="B15" s="35">
        <f>'Cash book'!M95</f>
        <v>2325</v>
      </c>
      <c r="C15" s="9"/>
      <c r="D15" s="35">
        <f t="shared" ref="D15:D29" si="0">+H15*$H$1/12</f>
        <v>2325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20</v>
      </c>
      <c r="B16" s="35">
        <f>'Cash book'!O95</f>
        <v>19.38</v>
      </c>
      <c r="C16" s="9"/>
      <c r="D16" s="35">
        <f t="shared" si="0"/>
        <v>100</v>
      </c>
      <c r="E16" s="9"/>
      <c r="F16" s="9">
        <f t="shared" si="1"/>
        <v>80.62</v>
      </c>
      <c r="G16" s="9"/>
      <c r="H16" s="35">
        <f>Budget!H8</f>
        <v>100</v>
      </c>
      <c r="I16" s="9"/>
    </row>
    <row r="17" spans="1:9" x14ac:dyDescent="0.3">
      <c r="A17" t="s">
        <v>99</v>
      </c>
      <c r="B17" s="35">
        <f>'Cash book'!N95</f>
        <v>156</v>
      </c>
      <c r="C17" s="9"/>
      <c r="D17" s="35">
        <f t="shared" si="0"/>
        <v>156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21</v>
      </c>
      <c r="B18" s="35">
        <f>'Cash book'!AA95</f>
        <v>162.25</v>
      </c>
      <c r="C18" s="9"/>
      <c r="D18" s="35">
        <f>+H10*$H$1/12</f>
        <v>0</v>
      </c>
      <c r="E18" s="9"/>
      <c r="F18" s="9">
        <f t="shared" si="1"/>
        <v>-162.25</v>
      </c>
      <c r="G18" s="9"/>
      <c r="H18" s="35">
        <f>Budget!H10</f>
        <v>500</v>
      </c>
      <c r="I18" s="9"/>
    </row>
    <row r="19" spans="1:9" x14ac:dyDescent="0.3">
      <c r="A19" t="s">
        <v>22</v>
      </c>
      <c r="B19" s="35">
        <f>'Cash book'!Q95</f>
        <v>455</v>
      </c>
      <c r="C19" s="9"/>
      <c r="D19" s="35">
        <f t="shared" si="0"/>
        <v>800</v>
      </c>
      <c r="E19" s="9"/>
      <c r="F19" s="9">
        <f t="shared" si="1"/>
        <v>345</v>
      </c>
      <c r="G19" s="9"/>
      <c r="H19" s="35">
        <f>Budget!H11+Budget!H18</f>
        <v>800</v>
      </c>
      <c r="I19" s="9"/>
    </row>
    <row r="20" spans="1:9" x14ac:dyDescent="0.3">
      <c r="A20" t="s">
        <v>80</v>
      </c>
      <c r="B20" s="35">
        <f>'Cash book'!U95</f>
        <v>1754.38</v>
      </c>
      <c r="C20" s="9"/>
      <c r="D20" s="35">
        <f t="shared" si="0"/>
        <v>1000</v>
      </c>
      <c r="E20" s="9"/>
      <c r="F20" s="9">
        <f t="shared" si="1"/>
        <v>-754.38000000000011</v>
      </c>
      <c r="G20" s="9"/>
      <c r="H20" s="35">
        <f>Budget!H21</f>
        <v>1000</v>
      </c>
      <c r="I20" s="9"/>
    </row>
    <row r="21" spans="1:9" x14ac:dyDescent="0.3">
      <c r="A21" t="s">
        <v>23</v>
      </c>
      <c r="B21" s="35">
        <f>'Cash book'!W95</f>
        <v>291.67</v>
      </c>
      <c r="C21" s="9"/>
      <c r="D21" s="35">
        <f t="shared" si="0"/>
        <v>1000</v>
      </c>
      <c r="E21" s="9"/>
      <c r="F21" s="9">
        <f t="shared" si="1"/>
        <v>708.32999999999993</v>
      </c>
      <c r="G21" s="9"/>
      <c r="H21" s="35">
        <f>Budget!H12</f>
        <v>1000</v>
      </c>
      <c r="I21" s="9"/>
    </row>
    <row r="22" spans="1:9" x14ac:dyDescent="0.3">
      <c r="A22" t="s">
        <v>24</v>
      </c>
      <c r="B22" s="35">
        <f>'Cash book'!R95</f>
        <v>534.80999999999995</v>
      </c>
      <c r="C22" s="9"/>
      <c r="D22" s="35">
        <f t="shared" si="0"/>
        <v>450</v>
      </c>
      <c r="E22" s="9"/>
      <c r="F22" s="9">
        <f t="shared" si="1"/>
        <v>-84.809999999999945</v>
      </c>
      <c r="G22" s="9"/>
      <c r="H22" s="35">
        <f>Budget!H13</f>
        <v>450</v>
      </c>
      <c r="I22" s="9"/>
    </row>
    <row r="23" spans="1:9" x14ac:dyDescent="0.3">
      <c r="A23" t="s">
        <v>79</v>
      </c>
      <c r="B23" s="35">
        <f>'Cash book'!P95</f>
        <v>304.70000000000005</v>
      </c>
      <c r="C23" s="9"/>
      <c r="D23" s="35">
        <f t="shared" si="0"/>
        <v>150</v>
      </c>
      <c r="E23" s="9"/>
      <c r="F23" s="9">
        <f t="shared" si="1"/>
        <v>-154.70000000000005</v>
      </c>
      <c r="G23" s="9"/>
      <c r="H23" s="35">
        <f>Budget!H22</f>
        <v>150</v>
      </c>
      <c r="I23" s="9"/>
    </row>
    <row r="24" spans="1:9" x14ac:dyDescent="0.3">
      <c r="A24" t="s">
        <v>25</v>
      </c>
      <c r="B24" s="35">
        <f>'Cash book'!T95</f>
        <v>492.11</v>
      </c>
      <c r="C24" s="9"/>
      <c r="D24" s="35">
        <f t="shared" si="0"/>
        <v>421</v>
      </c>
      <c r="E24" s="9"/>
      <c r="F24" s="9">
        <f t="shared" si="1"/>
        <v>-71.110000000000014</v>
      </c>
      <c r="G24" s="9"/>
      <c r="H24" s="35">
        <f>Budget!H14+Budget!H15+Budget!H16</f>
        <v>421</v>
      </c>
      <c r="I24" s="9"/>
    </row>
    <row r="25" spans="1:9" x14ac:dyDescent="0.3">
      <c r="A25" t="s">
        <v>26</v>
      </c>
      <c r="B25" s="35">
        <f>'Cash book'!X95</f>
        <v>25</v>
      </c>
      <c r="C25" s="9"/>
      <c r="D25" s="35">
        <f t="shared" si="0"/>
        <v>300</v>
      </c>
      <c r="E25" s="9"/>
      <c r="F25" s="9">
        <f t="shared" si="1"/>
        <v>275</v>
      </c>
      <c r="G25" s="9"/>
      <c r="H25" s="35">
        <f>Budget!H20</f>
        <v>300</v>
      </c>
      <c r="I25" s="9"/>
    </row>
    <row r="26" spans="1:9" x14ac:dyDescent="0.3">
      <c r="A26" t="s">
        <v>45</v>
      </c>
      <c r="B26" s="35">
        <f>'Cash book'!Z95</f>
        <v>400</v>
      </c>
      <c r="C26" s="9"/>
      <c r="D26" s="35">
        <f>+H18*$H$1/12</f>
        <v>500</v>
      </c>
      <c r="E26" s="9"/>
      <c r="F26" s="9">
        <f t="shared" si="1"/>
        <v>100</v>
      </c>
      <c r="G26" s="9"/>
      <c r="H26" s="9">
        <f>Budget!H17</f>
        <v>300</v>
      </c>
      <c r="I26" s="9"/>
    </row>
    <row r="27" spans="1:9" x14ac:dyDescent="0.3">
      <c r="A27" t="s">
        <v>58</v>
      </c>
      <c r="B27" s="35">
        <f>'Cash book'!S95</f>
        <v>2206.13</v>
      </c>
      <c r="C27" s="9"/>
      <c r="D27" s="35">
        <f t="shared" si="0"/>
        <v>1000</v>
      </c>
      <c r="E27" s="9"/>
      <c r="F27" s="9">
        <f t="shared" si="1"/>
        <v>-1206.1300000000001</v>
      </c>
      <c r="G27" s="9"/>
      <c r="H27" s="9">
        <f>Budget!H19</f>
        <v>1000</v>
      </c>
      <c r="I27" s="9"/>
    </row>
    <row r="28" spans="1:9" x14ac:dyDescent="0.3">
      <c r="A28" t="s">
        <v>65</v>
      </c>
      <c r="B28" s="35">
        <f>'Cash book'!Y95</f>
        <v>0</v>
      </c>
      <c r="C28" s="9"/>
      <c r="D28" s="35">
        <f t="shared" si="0"/>
        <v>1000</v>
      </c>
      <c r="E28" s="9"/>
      <c r="F28" s="9">
        <f t="shared" si="1"/>
        <v>1000</v>
      </c>
      <c r="G28" s="9"/>
      <c r="H28" s="9">
        <f>Budget!H23</f>
        <v>1000</v>
      </c>
      <c r="I28" s="9"/>
    </row>
    <row r="29" spans="1:9" x14ac:dyDescent="0.3">
      <c r="A29" t="s">
        <v>94</v>
      </c>
      <c r="B29" s="35">
        <f>'Cash book'!V95</f>
        <v>67.240000000000009</v>
      </c>
      <c r="C29" s="9"/>
      <c r="D29" s="35">
        <f t="shared" si="0"/>
        <v>200</v>
      </c>
      <c r="E29" s="9"/>
      <c r="F29" s="9">
        <f t="shared" si="1"/>
        <v>132.76</v>
      </c>
      <c r="G29" s="9"/>
      <c r="H29" s="9">
        <f>Budget!H24</f>
        <v>200</v>
      </c>
      <c r="I29" s="9"/>
    </row>
    <row r="30" spans="1:9" x14ac:dyDescent="0.3">
      <c r="B30" s="17">
        <f>SUM(B15:B29)</f>
        <v>9193.67</v>
      </c>
      <c r="C30" s="9"/>
      <c r="D30" s="17">
        <v>0</v>
      </c>
      <c r="E30" s="9"/>
      <c r="F30" s="17">
        <f t="shared" si="1"/>
        <v>-9193.67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10</v>
      </c>
      <c r="G31" s="9"/>
      <c r="H31" s="11"/>
      <c r="I31" s="9"/>
    </row>
    <row r="32" spans="1:9" x14ac:dyDescent="0.3">
      <c r="A32" t="s">
        <v>27</v>
      </c>
      <c r="B32" s="35">
        <f>+B12-B30</f>
        <v>1108.7700000000004</v>
      </c>
      <c r="C32" s="9"/>
      <c r="D32" s="35">
        <f>+D12-D30</f>
        <v>8000</v>
      </c>
      <c r="E32" s="9"/>
      <c r="F32" s="35">
        <f>+B32-D32</f>
        <v>-6891.23</v>
      </c>
      <c r="G32" s="9"/>
      <c r="H32" s="35">
        <f>+H12-H30</f>
        <v>-1502</v>
      </c>
      <c r="I32" s="9"/>
    </row>
    <row r="34" spans="1:9" x14ac:dyDescent="0.3">
      <c r="A34" t="s">
        <v>28</v>
      </c>
      <c r="B34" s="9">
        <f>'Full Reconciliation'!B18+'Full Reconciliation'!B24</f>
        <v>16009.38</v>
      </c>
      <c r="H34" s="9"/>
      <c r="I34" s="9"/>
    </row>
    <row r="36" spans="1:9" ht="15" thickBot="1" x14ac:dyDescent="0.35">
      <c r="A36" t="s">
        <v>29</v>
      </c>
      <c r="B36" s="21">
        <f>+B32+B34</f>
        <v>17118.150000000001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30</v>
      </c>
      <c r="B39" s="20">
        <f>+B30-'Cash book'!F95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3"/>
  <sheetViews>
    <sheetView zoomScaleNormal="100" workbookViewId="0">
      <pane ySplit="3" topLeftCell="A86" activePane="bottomLeft" state="frozen"/>
      <selection activeCell="D1" sqref="D1"/>
      <selection pane="bottomLeft" activeCell="E37" sqref="E37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39</v>
      </c>
    </row>
    <row r="2" spans="1:33" ht="21" x14ac:dyDescent="0.4">
      <c r="G2" s="59" t="s">
        <v>31</v>
      </c>
      <c r="L2" s="6"/>
      <c r="M2" s="54" t="s">
        <v>44</v>
      </c>
      <c r="N2" s="54"/>
      <c r="O2" s="3"/>
      <c r="P2" s="3"/>
      <c r="Q2" s="3"/>
      <c r="AF2" s="6" t="s">
        <v>82</v>
      </c>
    </row>
    <row r="3" spans="1:33" x14ac:dyDescent="0.3">
      <c r="A3" s="3" t="s">
        <v>40</v>
      </c>
      <c r="B3" s="3" t="s">
        <v>34</v>
      </c>
      <c r="C3" s="3" t="s">
        <v>51</v>
      </c>
      <c r="D3" s="3" t="s">
        <v>41</v>
      </c>
      <c r="E3" s="3" t="s">
        <v>42</v>
      </c>
      <c r="F3" s="3" t="s">
        <v>43</v>
      </c>
      <c r="G3" s="3" t="s">
        <v>14</v>
      </c>
      <c r="H3" s="3" t="s">
        <v>45</v>
      </c>
      <c r="I3" s="3" t="s">
        <v>91</v>
      </c>
      <c r="J3" s="3" t="s">
        <v>53</v>
      </c>
      <c r="K3" s="3" t="s">
        <v>68</v>
      </c>
      <c r="L3" s="3" t="s">
        <v>32</v>
      </c>
      <c r="M3" s="3" t="s">
        <v>46</v>
      </c>
      <c r="N3" s="3" t="s">
        <v>101</v>
      </c>
      <c r="O3" s="3" t="s">
        <v>54</v>
      </c>
      <c r="P3" s="3" t="s">
        <v>47</v>
      </c>
      <c r="Q3" s="3" t="s">
        <v>50</v>
      </c>
      <c r="R3" s="3" t="s">
        <v>24</v>
      </c>
      <c r="S3" s="3" t="s">
        <v>58</v>
      </c>
      <c r="T3" s="3" t="s">
        <v>35</v>
      </c>
      <c r="U3" s="3" t="s">
        <v>81</v>
      </c>
      <c r="V3" s="3" t="s">
        <v>94</v>
      </c>
      <c r="W3" s="3" t="s">
        <v>49</v>
      </c>
      <c r="X3" s="3" t="s">
        <v>48</v>
      </c>
      <c r="Y3" s="3" t="s">
        <v>90</v>
      </c>
      <c r="Z3" s="3" t="s">
        <v>89</v>
      </c>
      <c r="AA3" s="3" t="s">
        <v>21</v>
      </c>
      <c r="AB3" s="3" t="s">
        <v>32</v>
      </c>
      <c r="AC3" s="3" t="s">
        <v>92</v>
      </c>
      <c r="AD3" s="55" t="s">
        <v>87</v>
      </c>
      <c r="AE3" s="3" t="s">
        <v>57</v>
      </c>
      <c r="AF3" s="3" t="s">
        <v>83</v>
      </c>
      <c r="AG3" s="3" t="s">
        <v>84</v>
      </c>
    </row>
    <row r="5" spans="1:33" x14ac:dyDescent="0.3">
      <c r="AF5" s="69">
        <v>1768.5</v>
      </c>
      <c r="AG5" s="53">
        <v>14240.88</v>
      </c>
    </row>
    <row r="6" spans="1:33" x14ac:dyDescent="0.3">
      <c r="A6" t="s">
        <v>103</v>
      </c>
      <c r="B6" t="s">
        <v>104</v>
      </c>
      <c r="C6" t="s">
        <v>105</v>
      </c>
      <c r="D6" t="s">
        <v>135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106</v>
      </c>
      <c r="B7" t="s">
        <v>107</v>
      </c>
      <c r="C7" t="s">
        <v>105</v>
      </c>
      <c r="D7" t="s">
        <v>134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71" si="0">AF6+L7-AB7-K7</f>
        <v>1511.75</v>
      </c>
      <c r="AG7" s="34">
        <f t="shared" ref="AG7:AG71" si="1">AG6+K7</f>
        <v>14240.88</v>
      </c>
    </row>
    <row r="8" spans="1:33" x14ac:dyDescent="0.3">
      <c r="A8" t="s">
        <v>108</v>
      </c>
      <c r="B8" t="s">
        <v>109</v>
      </c>
      <c r="C8" t="s">
        <v>105</v>
      </c>
      <c r="D8" t="s">
        <v>136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4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110</v>
      </c>
      <c r="B9" t="s">
        <v>111</v>
      </c>
      <c r="C9" t="s">
        <v>105</v>
      </c>
      <c r="D9" t="s">
        <v>137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112</v>
      </c>
      <c r="B10" t="s">
        <v>111</v>
      </c>
      <c r="C10" t="s">
        <v>105</v>
      </c>
      <c r="D10" t="s">
        <v>138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115</v>
      </c>
      <c r="C11" t="s">
        <v>105</v>
      </c>
      <c r="D11" t="s">
        <v>139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113</v>
      </c>
      <c r="B12" t="s">
        <v>114</v>
      </c>
      <c r="C12" t="s">
        <v>105</v>
      </c>
      <c r="D12" t="s">
        <v>140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116</v>
      </c>
      <c r="B13" t="s">
        <v>117</v>
      </c>
      <c r="C13" t="s">
        <v>117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118</v>
      </c>
      <c r="C14" t="s">
        <v>105</v>
      </c>
      <c r="D14" t="s">
        <v>141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119</v>
      </c>
      <c r="B15" t="s">
        <v>117</v>
      </c>
      <c r="C15" t="s">
        <v>117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120</v>
      </c>
      <c r="C16" t="s">
        <v>105</v>
      </c>
      <c r="D16" t="s">
        <v>142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121</v>
      </c>
      <c r="B17" t="s">
        <v>118</v>
      </c>
      <c r="C17" t="s">
        <v>122</v>
      </c>
      <c r="D17" t="s">
        <v>144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133</v>
      </c>
      <c r="C18" t="s">
        <v>68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126</v>
      </c>
      <c r="B19" t="s">
        <v>117</v>
      </c>
      <c r="C19" t="s">
        <v>117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107</v>
      </c>
      <c r="C20" t="s">
        <v>105</v>
      </c>
      <c r="D20" t="s">
        <v>143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127</v>
      </c>
      <c r="B21" t="s">
        <v>114</v>
      </c>
      <c r="C21" t="s">
        <v>105</v>
      </c>
      <c r="D21" t="s">
        <v>145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128</v>
      </c>
      <c r="B22" t="s">
        <v>129</v>
      </c>
      <c r="C22" t="s">
        <v>105</v>
      </c>
      <c r="D22" t="s">
        <v>146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130</v>
      </c>
      <c r="C23" t="s">
        <v>105</v>
      </c>
      <c r="D23" t="s">
        <v>147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>
        <v>6</v>
      </c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131</v>
      </c>
      <c r="B24" t="s">
        <v>132</v>
      </c>
      <c r="C24" t="s">
        <v>105</v>
      </c>
      <c r="D24" t="s">
        <v>148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95</v>
      </c>
      <c r="B25" t="s">
        <v>133</v>
      </c>
      <c r="C25" t="s">
        <v>68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149</v>
      </c>
      <c r="B26" t="s">
        <v>107</v>
      </c>
      <c r="C26" t="s">
        <v>105</v>
      </c>
      <c r="D26" t="s">
        <v>152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150</v>
      </c>
      <c r="B27" t="s">
        <v>151</v>
      </c>
      <c r="C27" t="s">
        <v>122</v>
      </c>
      <c r="D27" t="s">
        <v>153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154</v>
      </c>
      <c r="B28" t="s">
        <v>107</v>
      </c>
      <c r="C28" t="s">
        <v>105</v>
      </c>
      <c r="D28" t="s">
        <v>155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156</v>
      </c>
      <c r="C29" t="s">
        <v>105</v>
      </c>
      <c r="D29" t="s">
        <v>157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>
        <v>2.66</v>
      </c>
      <c r="AD29" s="4"/>
      <c r="AE29" s="34"/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156</v>
      </c>
      <c r="C30" t="s">
        <v>105</v>
      </c>
      <c r="D30" t="s">
        <v>158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173</v>
      </c>
      <c r="B31" t="s">
        <v>114</v>
      </c>
      <c r="C31" t="s">
        <v>105</v>
      </c>
      <c r="D31" t="s">
        <v>174</v>
      </c>
      <c r="E31" s="33"/>
      <c r="F31" s="7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12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172</v>
      </c>
      <c r="B32" t="s">
        <v>133</v>
      </c>
      <c r="C32" t="s">
        <v>68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159</v>
      </c>
      <c r="B33" t="s">
        <v>160</v>
      </c>
      <c r="C33" t="s">
        <v>105</v>
      </c>
      <c r="D33" t="s">
        <v>153</v>
      </c>
      <c r="E33" s="75">
        <v>18</v>
      </c>
      <c r="F33" s="34"/>
      <c r="G33" s="4"/>
      <c r="H33" s="4"/>
      <c r="I33" s="4">
        <v>18</v>
      </c>
      <c r="J33" s="4"/>
      <c r="K33" s="4"/>
      <c r="L33" s="61">
        <f t="shared" si="2"/>
        <v>18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162</v>
      </c>
      <c r="C34" t="s">
        <v>105</v>
      </c>
      <c r="D34" t="s">
        <v>163</v>
      </c>
      <c r="E34" s="75">
        <v>18</v>
      </c>
      <c r="F34" s="34"/>
      <c r="G34" s="4"/>
      <c r="H34" s="4"/>
      <c r="I34" s="4">
        <v>18</v>
      </c>
      <c r="J34" s="4"/>
      <c r="K34" s="4"/>
      <c r="L34" s="61">
        <f t="shared" si="2"/>
        <v>18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107</v>
      </c>
      <c r="C35" t="s">
        <v>105</v>
      </c>
      <c r="D35" t="s">
        <v>161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164</v>
      </c>
      <c r="B36" t="s">
        <v>165</v>
      </c>
      <c r="C36" t="s">
        <v>105</v>
      </c>
      <c r="D36" t="s">
        <v>166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167</v>
      </c>
      <c r="B37" t="s">
        <v>168</v>
      </c>
      <c r="C37" t="s">
        <v>105</v>
      </c>
      <c r="D37" t="s">
        <v>169</v>
      </c>
      <c r="E37" s="75">
        <v>18</v>
      </c>
      <c r="F37" s="34"/>
      <c r="G37" s="4"/>
      <c r="H37" s="4"/>
      <c r="I37" s="4">
        <v>18</v>
      </c>
      <c r="J37" s="4"/>
      <c r="K37" s="4"/>
      <c r="L37" s="61">
        <f t="shared" si="2"/>
        <v>18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96</v>
      </c>
    </row>
    <row r="38" spans="1:37" x14ac:dyDescent="0.3">
      <c r="A38" t="s">
        <v>170</v>
      </c>
      <c r="B38" t="s">
        <v>118</v>
      </c>
      <c r="C38" t="s">
        <v>122</v>
      </c>
      <c r="D38" t="s">
        <v>171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175</v>
      </c>
      <c r="B39" t="s">
        <v>133</v>
      </c>
      <c r="C39" t="s">
        <v>68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177</v>
      </c>
      <c r="B40" t="s">
        <v>151</v>
      </c>
      <c r="C40" t="s">
        <v>105</v>
      </c>
      <c r="D40" t="s">
        <v>178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107</v>
      </c>
      <c r="C41" t="s">
        <v>105</v>
      </c>
      <c r="D41" t="s">
        <v>180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179</v>
      </c>
      <c r="B42" t="s">
        <v>156</v>
      </c>
      <c r="C42" t="s">
        <v>105</v>
      </c>
      <c r="D42" t="s">
        <v>181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182</v>
      </c>
      <c r="C43" t="s">
        <v>105</v>
      </c>
      <c r="D43" t="s">
        <v>183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156</v>
      </c>
      <c r="C44" t="s">
        <v>105</v>
      </c>
      <c r="D44" t="s">
        <v>184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133</v>
      </c>
      <c r="C45" t="s">
        <v>68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33">
        <f t="shared" si="0"/>
        <v>2536.2599999999998</v>
      </c>
      <c r="AG45" s="34">
        <f t="shared" si="1"/>
        <v>14328.479999999998</v>
      </c>
    </row>
    <row r="46" spans="1:37" x14ac:dyDescent="0.3">
      <c r="A46" t="s">
        <v>185</v>
      </c>
      <c r="B46" t="s">
        <v>151</v>
      </c>
      <c r="C46" t="s">
        <v>105</v>
      </c>
      <c r="D46" t="s">
        <v>186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107</v>
      </c>
      <c r="C47" t="s">
        <v>105</v>
      </c>
      <c r="D47" t="s">
        <v>187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188</v>
      </c>
      <c r="B48" t="s">
        <v>189</v>
      </c>
      <c r="C48" t="s">
        <v>105</v>
      </c>
      <c r="D48" t="s">
        <v>190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191</v>
      </c>
      <c r="C49" t="s">
        <v>105</v>
      </c>
      <c r="D49" t="s">
        <v>192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193</v>
      </c>
      <c r="B50" t="s">
        <v>194</v>
      </c>
      <c r="C50" t="s">
        <v>105</v>
      </c>
      <c r="D50" t="s">
        <v>195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196</v>
      </c>
      <c r="C51" t="s">
        <v>105</v>
      </c>
      <c r="D51" t="s">
        <v>197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198</v>
      </c>
      <c r="B52" t="s">
        <v>133</v>
      </c>
      <c r="C52" t="s">
        <v>68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9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118</v>
      </c>
      <c r="C53" t="s">
        <v>122</v>
      </c>
      <c r="D53" t="s">
        <v>199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33">
        <f t="shared" si="0"/>
        <v>5904.3099999999995</v>
      </c>
      <c r="AG53" s="34">
        <f t="shared" si="1"/>
        <v>14346.129999999997</v>
      </c>
    </row>
    <row r="54" spans="1:33" x14ac:dyDescent="0.3">
      <c r="A54" t="s">
        <v>204</v>
      </c>
      <c r="B54" t="s">
        <v>156</v>
      </c>
      <c r="C54" t="s">
        <v>105</v>
      </c>
      <c r="D54" t="s">
        <v>206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10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205</v>
      </c>
      <c r="B55" t="s">
        <v>107</v>
      </c>
      <c r="C55" t="s">
        <v>105</v>
      </c>
      <c r="D55" t="s">
        <v>207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193.15</v>
      </c>
      <c r="N55" s="4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151</v>
      </c>
      <c r="C56" t="s">
        <v>105</v>
      </c>
      <c r="D56" t="s">
        <v>208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>
        <v>4</v>
      </c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201</v>
      </c>
      <c r="B57" t="s">
        <v>130</v>
      </c>
      <c r="C57" t="s">
        <v>105</v>
      </c>
      <c r="D57" t="s">
        <v>209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>
        <v>0.45</v>
      </c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202</v>
      </c>
      <c r="B58" t="s">
        <v>165</v>
      </c>
      <c r="C58" t="s">
        <v>105</v>
      </c>
      <c r="D58" t="s">
        <v>210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203</v>
      </c>
      <c r="B59" t="s">
        <v>133</v>
      </c>
      <c r="C59" t="s">
        <v>68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A60" t="s">
        <v>211</v>
      </c>
      <c r="B60" t="s">
        <v>107</v>
      </c>
      <c r="C60" t="s">
        <v>105</v>
      </c>
      <c r="D60" t="s">
        <v>224</v>
      </c>
      <c r="E60" s="33"/>
      <c r="F60" s="34">
        <v>206.15</v>
      </c>
      <c r="G60" s="4"/>
      <c r="H60" s="4"/>
      <c r="I60" s="4"/>
      <c r="J60" s="4"/>
      <c r="K60" s="4"/>
      <c r="L60" s="58">
        <f t="shared" si="4"/>
        <v>0</v>
      </c>
      <c r="M60" s="4">
        <v>193.15</v>
      </c>
      <c r="N60" s="4">
        <v>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206.15</v>
      </c>
      <c r="AC60" s="4"/>
      <c r="AD60" s="4"/>
      <c r="AE60" s="34"/>
      <c r="AF60" s="33">
        <f t="shared" si="0"/>
        <v>5357.12</v>
      </c>
      <c r="AG60" s="34">
        <f t="shared" si="1"/>
        <v>14363.209999999997</v>
      </c>
    </row>
    <row r="61" spans="1:33" x14ac:dyDescent="0.3">
      <c r="B61" t="s">
        <v>212</v>
      </c>
      <c r="C61" t="s">
        <v>105</v>
      </c>
      <c r="D61" t="s">
        <v>225</v>
      </c>
      <c r="E61" s="33"/>
      <c r="F61" s="34">
        <v>850</v>
      </c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>
        <v>850</v>
      </c>
      <c r="T61" s="4"/>
      <c r="U61" s="4"/>
      <c r="V61" s="4"/>
      <c r="W61" s="4"/>
      <c r="X61" s="4"/>
      <c r="Y61" s="4"/>
      <c r="Z61" s="4"/>
      <c r="AA61" s="4"/>
      <c r="AB61" s="4">
        <f t="shared" si="3"/>
        <v>850</v>
      </c>
      <c r="AC61" s="4"/>
      <c r="AD61" s="4"/>
      <c r="AE61" s="34"/>
      <c r="AF61" s="33">
        <f t="shared" si="0"/>
        <v>4507.12</v>
      </c>
      <c r="AG61" s="34">
        <f t="shared" si="1"/>
        <v>14363.209999999997</v>
      </c>
    </row>
    <row r="62" spans="1:33" x14ac:dyDescent="0.3">
      <c r="B62" t="s">
        <v>151</v>
      </c>
      <c r="C62" t="s">
        <v>105</v>
      </c>
      <c r="D62" t="s">
        <v>226</v>
      </c>
      <c r="E62" s="33"/>
      <c r="F62" s="34">
        <v>0.6</v>
      </c>
      <c r="G62" s="4"/>
      <c r="H62" s="4"/>
      <c r="I62" s="4"/>
      <c r="J62" s="4"/>
      <c r="K62" s="4"/>
      <c r="L62" s="58">
        <f t="shared" si="4"/>
        <v>0</v>
      </c>
      <c r="M62" s="4">
        <v>0.6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0.6</v>
      </c>
      <c r="AC62" s="4"/>
      <c r="AD62" s="4"/>
      <c r="AE62" s="34"/>
      <c r="AF62" s="33">
        <f t="shared" si="0"/>
        <v>4506.5199999999995</v>
      </c>
      <c r="AG62" s="34">
        <f t="shared" si="1"/>
        <v>14363.209999999997</v>
      </c>
    </row>
    <row r="63" spans="1:33" x14ac:dyDescent="0.3">
      <c r="A63" t="s">
        <v>213</v>
      </c>
      <c r="B63" t="s">
        <v>214</v>
      </c>
      <c r="C63" t="s">
        <v>215</v>
      </c>
      <c r="D63" t="s">
        <v>227</v>
      </c>
      <c r="E63" s="33"/>
      <c r="F63" s="34">
        <v>35</v>
      </c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>
        <v>35</v>
      </c>
      <c r="U63" s="4"/>
      <c r="V63" s="4"/>
      <c r="W63" s="4"/>
      <c r="X63" s="4"/>
      <c r="Y63" s="4"/>
      <c r="Z63" s="4"/>
      <c r="AA63" s="4"/>
      <c r="AB63" s="4">
        <f t="shared" si="3"/>
        <v>35</v>
      </c>
      <c r="AC63" s="4"/>
      <c r="AD63" s="4"/>
      <c r="AE63" s="34"/>
      <c r="AF63" s="33">
        <f t="shared" si="0"/>
        <v>4471.5199999999995</v>
      </c>
      <c r="AG63" s="34">
        <f t="shared" si="1"/>
        <v>14363.209999999997</v>
      </c>
    </row>
    <row r="64" spans="1:33" x14ac:dyDescent="0.3">
      <c r="A64" t="s">
        <v>216</v>
      </c>
      <c r="B64" t="s">
        <v>156</v>
      </c>
      <c r="C64" t="s">
        <v>105</v>
      </c>
      <c r="D64" t="s">
        <v>228</v>
      </c>
      <c r="E64" s="33"/>
      <c r="F64" s="34">
        <v>34</v>
      </c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>
        <v>34</v>
      </c>
      <c r="V64" s="4"/>
      <c r="W64" s="4"/>
      <c r="X64" s="4"/>
      <c r="Y64" s="4"/>
      <c r="Z64" s="4"/>
      <c r="AA64" s="4"/>
      <c r="AB64" s="4">
        <f t="shared" si="3"/>
        <v>34</v>
      </c>
      <c r="AC64" s="4"/>
      <c r="AD64" s="4"/>
      <c r="AE64" s="34">
        <v>5.67</v>
      </c>
      <c r="AF64" s="33">
        <f t="shared" si="0"/>
        <v>4437.5199999999995</v>
      </c>
      <c r="AG64" s="34">
        <f t="shared" si="1"/>
        <v>14363.209999999997</v>
      </c>
    </row>
    <row r="65" spans="1:33" x14ac:dyDescent="0.3">
      <c r="B65" t="s">
        <v>156</v>
      </c>
      <c r="C65" t="s">
        <v>105</v>
      </c>
      <c r="D65" t="s">
        <v>229</v>
      </c>
      <c r="E65" s="30"/>
      <c r="F65" s="31">
        <v>45.6</v>
      </c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>
        <v>45.6</v>
      </c>
      <c r="V65" s="4"/>
      <c r="W65" s="4"/>
      <c r="X65" s="4"/>
      <c r="Y65" s="4"/>
      <c r="Z65" s="4"/>
      <c r="AA65" s="4"/>
      <c r="AB65" s="4">
        <f t="shared" si="3"/>
        <v>45.6</v>
      </c>
      <c r="AC65" s="4"/>
      <c r="AD65" s="4"/>
      <c r="AE65" s="34">
        <v>7.6</v>
      </c>
      <c r="AF65" s="33">
        <f t="shared" si="0"/>
        <v>4391.9199999999992</v>
      </c>
      <c r="AG65" s="34">
        <f t="shared" si="1"/>
        <v>14363.209999999997</v>
      </c>
    </row>
    <row r="66" spans="1:33" x14ac:dyDescent="0.3">
      <c r="B66" t="s">
        <v>217</v>
      </c>
      <c r="C66" t="s">
        <v>105</v>
      </c>
      <c r="D66" t="s">
        <v>230</v>
      </c>
      <c r="E66" s="30"/>
      <c r="F66" s="31">
        <v>62.99</v>
      </c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>
        <v>62.99</v>
      </c>
      <c r="U66" s="4"/>
      <c r="V66" s="4"/>
      <c r="W66" s="4"/>
      <c r="X66" s="4"/>
      <c r="Y66" s="4"/>
      <c r="Z66" s="4"/>
      <c r="AA66" s="4"/>
      <c r="AB66" s="4">
        <f t="shared" si="3"/>
        <v>62.99</v>
      </c>
      <c r="AC66" s="4"/>
      <c r="AD66" s="4"/>
      <c r="AE66" s="34">
        <v>10.5</v>
      </c>
      <c r="AF66" s="33">
        <f t="shared" si="0"/>
        <v>4328.9299999999994</v>
      </c>
      <c r="AG66" s="34">
        <f t="shared" si="1"/>
        <v>14363.209999999997</v>
      </c>
    </row>
    <row r="67" spans="1:33" x14ac:dyDescent="0.3">
      <c r="A67" t="s">
        <v>218</v>
      </c>
      <c r="B67" t="s">
        <v>219</v>
      </c>
      <c r="C67" t="s">
        <v>105</v>
      </c>
      <c r="D67" t="s">
        <v>231</v>
      </c>
      <c r="E67" s="30"/>
      <c r="F67" s="34">
        <v>25</v>
      </c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25</v>
      </c>
      <c r="Y67" s="4"/>
      <c r="Z67" s="4"/>
      <c r="AA67" s="4"/>
      <c r="AB67" s="4">
        <f t="shared" si="3"/>
        <v>25</v>
      </c>
      <c r="AC67" s="4"/>
      <c r="AD67" s="4"/>
      <c r="AE67" s="34"/>
      <c r="AF67" s="33">
        <f t="shared" si="0"/>
        <v>4303.9299999999994</v>
      </c>
      <c r="AG67" s="34">
        <f t="shared" si="1"/>
        <v>14363.209999999997</v>
      </c>
    </row>
    <row r="68" spans="1:33" x14ac:dyDescent="0.3">
      <c r="B68" t="s">
        <v>133</v>
      </c>
      <c r="C68" t="s">
        <v>68</v>
      </c>
      <c r="E68" s="30">
        <v>15.41</v>
      </c>
      <c r="F68" s="34"/>
      <c r="K68" s="4">
        <v>15.41</v>
      </c>
      <c r="L68" s="58">
        <f t="shared" si="4"/>
        <v>15.41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33">
        <f t="shared" si="0"/>
        <v>4303.9299999999994</v>
      </c>
      <c r="AG68" s="34">
        <f t="shared" si="1"/>
        <v>14378.619999999997</v>
      </c>
    </row>
    <row r="69" spans="1:33" x14ac:dyDescent="0.3">
      <c r="A69" t="s">
        <v>220</v>
      </c>
      <c r="B69" t="s">
        <v>107</v>
      </c>
      <c r="C69" t="s">
        <v>105</v>
      </c>
      <c r="D69" t="s">
        <v>232</v>
      </c>
      <c r="E69" s="33"/>
      <c r="F69" s="34">
        <v>4.2</v>
      </c>
      <c r="K69" s="4"/>
      <c r="L69" s="58">
        <f t="shared" si="4"/>
        <v>0</v>
      </c>
      <c r="M69" s="4"/>
      <c r="N69" s="4"/>
      <c r="O69" s="4">
        <v>4.2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4.2</v>
      </c>
      <c r="AC69" s="4"/>
      <c r="AD69" s="4"/>
      <c r="AE69" s="34"/>
      <c r="AF69" s="33">
        <f t="shared" si="0"/>
        <v>4299.7299999999996</v>
      </c>
      <c r="AG69" s="34">
        <f t="shared" si="1"/>
        <v>14378.619999999997</v>
      </c>
    </row>
    <row r="70" spans="1:33" x14ac:dyDescent="0.3">
      <c r="A70" t="s">
        <v>221</v>
      </c>
      <c r="B70" t="s">
        <v>107</v>
      </c>
      <c r="C70" t="s">
        <v>105</v>
      </c>
      <c r="D70" t="s">
        <v>233</v>
      </c>
      <c r="E70" s="30"/>
      <c r="F70" s="31">
        <v>206.15</v>
      </c>
      <c r="K70" s="4"/>
      <c r="L70" s="58">
        <f t="shared" si="4"/>
        <v>0</v>
      </c>
      <c r="M70" s="4">
        <v>193.15</v>
      </c>
      <c r="N70" s="4">
        <v>13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206.15</v>
      </c>
      <c r="AC70" s="4"/>
      <c r="AD70" s="4"/>
      <c r="AE70" s="34"/>
      <c r="AF70" s="33">
        <f t="shared" si="0"/>
        <v>4093.5799999999995</v>
      </c>
      <c r="AG70" s="34">
        <f t="shared" si="1"/>
        <v>14378.619999999997</v>
      </c>
    </row>
    <row r="71" spans="1:33" x14ac:dyDescent="0.3">
      <c r="B71" t="s">
        <v>151</v>
      </c>
      <c r="C71" t="s">
        <v>105</v>
      </c>
      <c r="D71" t="s">
        <v>234</v>
      </c>
      <c r="E71" s="30"/>
      <c r="F71" s="34">
        <v>0.6</v>
      </c>
      <c r="K71" s="4"/>
      <c r="L71" s="58">
        <f t="shared" si="4"/>
        <v>0</v>
      </c>
      <c r="M71" s="4">
        <v>0.6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0.6</v>
      </c>
      <c r="AC71" s="4"/>
      <c r="AD71" s="4"/>
      <c r="AE71" s="34"/>
      <c r="AF71" s="33">
        <f t="shared" si="0"/>
        <v>4092.9799999999996</v>
      </c>
      <c r="AG71" s="34">
        <f t="shared" si="1"/>
        <v>14378.619999999997</v>
      </c>
    </row>
    <row r="72" spans="1:33" x14ac:dyDescent="0.3">
      <c r="A72" t="s">
        <v>223</v>
      </c>
      <c r="B72" t="s">
        <v>133</v>
      </c>
      <c r="C72" t="s">
        <v>68</v>
      </c>
      <c r="E72" s="30">
        <v>17.02</v>
      </c>
      <c r="F72" s="31"/>
      <c r="K72" s="4">
        <v>17.02</v>
      </c>
      <c r="L72" s="58">
        <f t="shared" si="4"/>
        <v>17.02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33">
        <f t="shared" ref="AF72:AF93" si="5">AF71+L72-AB72-K72</f>
        <v>4092.98</v>
      </c>
      <c r="AG72" s="34">
        <f t="shared" ref="AG72:AG93" si="6">AG71+K72</f>
        <v>14395.639999999998</v>
      </c>
    </row>
    <row r="73" spans="1:33" x14ac:dyDescent="0.3">
      <c r="A73" t="s">
        <v>235</v>
      </c>
      <c r="B73" t="s">
        <v>156</v>
      </c>
      <c r="C73" t="s">
        <v>105</v>
      </c>
      <c r="D73" t="s">
        <v>243</v>
      </c>
      <c r="E73" s="33"/>
      <c r="F73" s="34">
        <v>34.86</v>
      </c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>
        <v>34.86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34.86</v>
      </c>
      <c r="AC73" s="4"/>
      <c r="AD73" s="4"/>
      <c r="AE73" s="34"/>
      <c r="AF73" s="33">
        <f t="shared" si="5"/>
        <v>4058.12</v>
      </c>
      <c r="AG73" s="34">
        <f t="shared" si="6"/>
        <v>14395.639999999998</v>
      </c>
    </row>
    <row r="74" spans="1:33" x14ac:dyDescent="0.3">
      <c r="A74" t="s">
        <v>236</v>
      </c>
      <c r="B74" t="s">
        <v>114</v>
      </c>
      <c r="C74" t="s">
        <v>105</v>
      </c>
      <c r="D74" t="s">
        <v>244</v>
      </c>
      <c r="E74" s="33"/>
      <c r="F74" s="34">
        <v>6.25</v>
      </c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6.25</v>
      </c>
      <c r="AB74" s="4">
        <f t="shared" si="3"/>
        <v>6.25</v>
      </c>
      <c r="AC74" s="4"/>
      <c r="AD74" s="4"/>
      <c r="AE74" s="34">
        <v>1.04</v>
      </c>
      <c r="AF74" s="33">
        <f t="shared" si="5"/>
        <v>4051.87</v>
      </c>
      <c r="AG74" s="34">
        <f t="shared" si="6"/>
        <v>14395.639999999998</v>
      </c>
    </row>
    <row r="75" spans="1:33" x14ac:dyDescent="0.3">
      <c r="B75" t="s">
        <v>114</v>
      </c>
      <c r="C75" t="s">
        <v>105</v>
      </c>
      <c r="D75" t="s">
        <v>245</v>
      </c>
      <c r="E75" s="33"/>
      <c r="F75" s="34">
        <v>24</v>
      </c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24</v>
      </c>
      <c r="AB75" s="4">
        <f t="shared" si="3"/>
        <v>24</v>
      </c>
      <c r="AC75" s="4"/>
      <c r="AD75" s="4"/>
      <c r="AE75" s="34"/>
      <c r="AF75" s="33">
        <f t="shared" si="5"/>
        <v>4027.87</v>
      </c>
      <c r="AG75" s="34">
        <f t="shared" si="6"/>
        <v>14395.639999999998</v>
      </c>
    </row>
    <row r="76" spans="1:33" x14ac:dyDescent="0.3">
      <c r="A76" t="s">
        <v>237</v>
      </c>
      <c r="B76" t="s">
        <v>107</v>
      </c>
      <c r="C76" t="s">
        <v>105</v>
      </c>
      <c r="D76" t="s">
        <v>246</v>
      </c>
      <c r="E76" s="33"/>
      <c r="F76" s="34">
        <v>206.15</v>
      </c>
      <c r="G76" s="4"/>
      <c r="H76" s="4"/>
      <c r="I76" s="4"/>
      <c r="J76" s="4"/>
      <c r="K76" s="4"/>
      <c r="L76" s="58">
        <f t="shared" si="4"/>
        <v>0</v>
      </c>
      <c r="M76" s="4">
        <v>193.15</v>
      </c>
      <c r="N76" s="4">
        <v>13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206.15</v>
      </c>
      <c r="AC76" s="4"/>
      <c r="AD76" s="4"/>
      <c r="AE76" s="34"/>
      <c r="AF76" s="33">
        <f t="shared" si="5"/>
        <v>3821.72</v>
      </c>
      <c r="AG76" s="34">
        <f t="shared" si="6"/>
        <v>14395.639999999998</v>
      </c>
    </row>
    <row r="77" spans="1:33" x14ac:dyDescent="0.3">
      <c r="B77" t="s">
        <v>238</v>
      </c>
      <c r="C77" t="s">
        <v>105</v>
      </c>
      <c r="D77" t="s">
        <v>247</v>
      </c>
      <c r="E77" s="33"/>
      <c r="F77" s="34">
        <v>200</v>
      </c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>
        <v>200</v>
      </c>
      <c r="T77" s="4"/>
      <c r="U77" s="4"/>
      <c r="V77" s="4"/>
      <c r="W77" s="4"/>
      <c r="X77" s="4"/>
      <c r="Y77" s="4"/>
      <c r="Z77" s="4"/>
      <c r="AA77" s="4"/>
      <c r="AB77" s="4">
        <f t="shared" si="3"/>
        <v>200</v>
      </c>
      <c r="AC77" s="4"/>
      <c r="AD77" s="4"/>
      <c r="AE77" s="34"/>
      <c r="AF77" s="33">
        <f t="shared" si="5"/>
        <v>3621.72</v>
      </c>
      <c r="AG77" s="34">
        <f t="shared" si="6"/>
        <v>14395.639999999998</v>
      </c>
    </row>
    <row r="78" spans="1:33" x14ac:dyDescent="0.3">
      <c r="B78" t="s">
        <v>151</v>
      </c>
      <c r="C78" t="s">
        <v>105</v>
      </c>
      <c r="D78" t="s">
        <v>248</v>
      </c>
      <c r="E78" s="33"/>
      <c r="F78" s="34">
        <v>0.6</v>
      </c>
      <c r="G78" s="4"/>
      <c r="H78" s="4"/>
      <c r="I78" s="4"/>
      <c r="J78" s="4"/>
      <c r="K78" s="4"/>
      <c r="L78" s="58">
        <f t="shared" si="4"/>
        <v>0</v>
      </c>
      <c r="M78" s="4">
        <v>0.6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0.6</v>
      </c>
      <c r="AC78" s="4"/>
      <c r="AD78" s="4"/>
      <c r="AE78" s="34"/>
      <c r="AF78" s="33">
        <f t="shared" si="5"/>
        <v>3621.12</v>
      </c>
      <c r="AG78" s="34">
        <f t="shared" si="6"/>
        <v>14395.639999999998</v>
      </c>
    </row>
    <row r="79" spans="1:33" x14ac:dyDescent="0.3">
      <c r="A79" t="s">
        <v>239</v>
      </c>
      <c r="B79" t="s">
        <v>240</v>
      </c>
      <c r="C79" t="s">
        <v>105</v>
      </c>
      <c r="D79" t="s">
        <v>249</v>
      </c>
      <c r="E79" s="33"/>
      <c r="F79" s="34">
        <v>534.80999999999995</v>
      </c>
      <c r="G79" s="4"/>
      <c r="H79" s="4"/>
      <c r="I79" s="4"/>
      <c r="J79" s="4"/>
      <c r="K79" s="4"/>
      <c r="L79" s="58">
        <f t="shared" si="4"/>
        <v>0</v>
      </c>
      <c r="M79" s="4"/>
      <c r="N79" s="4"/>
      <c r="O79" s="4"/>
      <c r="P79" s="4"/>
      <c r="Q79" s="4"/>
      <c r="R79" s="4">
        <v>534.80999999999995</v>
      </c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534.80999999999995</v>
      </c>
      <c r="AC79" s="4"/>
      <c r="AD79" s="4"/>
      <c r="AE79" s="34"/>
      <c r="AF79" s="33">
        <f t="shared" si="5"/>
        <v>3086.31</v>
      </c>
      <c r="AG79" s="34">
        <f t="shared" si="6"/>
        <v>14395.639999999998</v>
      </c>
    </row>
    <row r="80" spans="1:33" x14ac:dyDescent="0.3">
      <c r="A80" t="s">
        <v>241</v>
      </c>
      <c r="B80" t="s">
        <v>118</v>
      </c>
      <c r="C80" t="s">
        <v>122</v>
      </c>
      <c r="D80" t="s">
        <v>251</v>
      </c>
      <c r="E80" s="33">
        <v>823.78</v>
      </c>
      <c r="F80" s="34"/>
      <c r="G80" s="4"/>
      <c r="H80" s="4">
        <v>823.78</v>
      </c>
      <c r="I80" s="4"/>
      <c r="J80" s="4"/>
      <c r="K80" s="34"/>
      <c r="L80" s="58">
        <f t="shared" ref="L80:L89" si="7">SUM(G80:K80)</f>
        <v>823.78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>
        <f t="shared" si="5"/>
        <v>3910.09</v>
      </c>
      <c r="AG80" s="34">
        <f t="shared" si="6"/>
        <v>14395.639999999998</v>
      </c>
    </row>
    <row r="81" spans="1:33" x14ac:dyDescent="0.3">
      <c r="A81" t="s">
        <v>242</v>
      </c>
      <c r="B81" t="s">
        <v>156</v>
      </c>
      <c r="C81" t="s">
        <v>105</v>
      </c>
      <c r="D81" t="s">
        <v>250</v>
      </c>
      <c r="E81" s="33"/>
      <c r="F81" s="34">
        <v>276.95</v>
      </c>
      <c r="G81" s="4"/>
      <c r="H81" s="4"/>
      <c r="I81" s="4"/>
      <c r="J81" s="4"/>
      <c r="K81" s="34"/>
      <c r="L81" s="58">
        <f t="shared" si="7"/>
        <v>0</v>
      </c>
      <c r="M81" s="4"/>
      <c r="N81" s="4"/>
      <c r="O81" s="4"/>
      <c r="P81" s="4"/>
      <c r="Q81" s="4"/>
      <c r="R81" s="4"/>
      <c r="S81" s="4">
        <v>276.95</v>
      </c>
      <c r="T81" s="4"/>
      <c r="U81" s="4"/>
      <c r="V81" s="4"/>
      <c r="W81" s="4"/>
      <c r="X81" s="4"/>
      <c r="Y81" s="4"/>
      <c r="Z81" s="4"/>
      <c r="AA81" s="4"/>
      <c r="AB81" s="4">
        <f t="shared" si="3"/>
        <v>276.95</v>
      </c>
      <c r="AC81" s="4"/>
      <c r="AD81" s="4"/>
      <c r="AE81" s="34"/>
      <c r="AF81" s="33">
        <f t="shared" si="5"/>
        <v>3633.1400000000003</v>
      </c>
      <c r="AG81" s="34">
        <f t="shared" si="6"/>
        <v>14395.639999999998</v>
      </c>
    </row>
    <row r="82" spans="1:33" x14ac:dyDescent="0.3">
      <c r="A82" t="s">
        <v>252</v>
      </c>
      <c r="B82" t="s">
        <v>253</v>
      </c>
      <c r="C82" t="s">
        <v>105</v>
      </c>
      <c r="D82" t="s">
        <v>254</v>
      </c>
      <c r="E82" s="33"/>
      <c r="F82" s="34">
        <v>101.38</v>
      </c>
      <c r="G82" s="4"/>
      <c r="H82" s="4"/>
      <c r="I82" s="4"/>
      <c r="J82" s="4"/>
      <c r="K82" s="34"/>
      <c r="L82" s="58">
        <f t="shared" si="7"/>
        <v>0</v>
      </c>
      <c r="M82" s="4"/>
      <c r="N82" s="4"/>
      <c r="O82" s="4"/>
      <c r="P82" s="4"/>
      <c r="Q82" s="4"/>
      <c r="R82" s="4"/>
      <c r="S82" s="4">
        <v>101.38</v>
      </c>
      <c r="T82" s="4"/>
      <c r="U82" s="4"/>
      <c r="V82" s="4"/>
      <c r="W82" s="4"/>
      <c r="X82" s="4"/>
      <c r="Y82" s="4"/>
      <c r="Z82" s="4"/>
      <c r="AA82" s="4"/>
      <c r="AB82" s="4">
        <f t="shared" si="3"/>
        <v>101.38</v>
      </c>
      <c r="AC82" s="4"/>
      <c r="AD82" s="4"/>
      <c r="AE82" s="34">
        <v>16.899999999999999</v>
      </c>
      <c r="AF82" s="33">
        <f t="shared" si="5"/>
        <v>3531.76</v>
      </c>
      <c r="AG82" s="34">
        <f t="shared" si="6"/>
        <v>14395.639999999998</v>
      </c>
    </row>
    <row r="83" spans="1:33" x14ac:dyDescent="0.3">
      <c r="A83" t="s">
        <v>264</v>
      </c>
      <c r="B83" t="s">
        <v>133</v>
      </c>
      <c r="C83" t="s">
        <v>68</v>
      </c>
      <c r="E83" s="33">
        <v>16.23</v>
      </c>
      <c r="F83" s="34"/>
      <c r="G83" s="4"/>
      <c r="H83" s="4"/>
      <c r="I83" s="4"/>
      <c r="J83" s="4"/>
      <c r="K83" s="34">
        <v>16.23</v>
      </c>
      <c r="L83" s="58">
        <f t="shared" si="7"/>
        <v>16.23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>
        <f t="shared" si="3"/>
        <v>0</v>
      </c>
      <c r="AC83" s="4"/>
      <c r="AD83" s="4"/>
      <c r="AE83" s="34"/>
      <c r="AF83" s="33">
        <f t="shared" si="5"/>
        <v>3531.76</v>
      </c>
      <c r="AG83" s="34">
        <f t="shared" si="6"/>
        <v>14411.869999999997</v>
      </c>
    </row>
    <row r="84" spans="1:33" x14ac:dyDescent="0.3">
      <c r="A84" t="s">
        <v>255</v>
      </c>
      <c r="B84" t="s">
        <v>107</v>
      </c>
      <c r="C84" t="s">
        <v>105</v>
      </c>
      <c r="D84" t="s">
        <v>256</v>
      </c>
      <c r="E84" s="33"/>
      <c r="F84" s="34">
        <v>206.15</v>
      </c>
      <c r="G84" s="4"/>
      <c r="H84" s="4"/>
      <c r="I84" s="4"/>
      <c r="J84" s="4"/>
      <c r="K84" s="34"/>
      <c r="L84" s="58">
        <f t="shared" si="7"/>
        <v>0</v>
      </c>
      <c r="M84" s="4">
        <v>193.15</v>
      </c>
      <c r="N84" s="4">
        <v>13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>
        <f t="shared" si="3"/>
        <v>206.15</v>
      </c>
      <c r="AC84" s="4"/>
      <c r="AD84" s="4"/>
      <c r="AE84" s="34"/>
      <c r="AF84" s="33">
        <f t="shared" si="5"/>
        <v>3325.61</v>
      </c>
      <c r="AG84" s="34">
        <f t="shared" si="6"/>
        <v>14411.869999999997</v>
      </c>
    </row>
    <row r="85" spans="1:33" x14ac:dyDescent="0.3">
      <c r="B85" t="s">
        <v>151</v>
      </c>
      <c r="C85" t="s">
        <v>105</v>
      </c>
      <c r="D85" t="s">
        <v>259</v>
      </c>
      <c r="E85" s="33"/>
      <c r="F85" s="34">
        <v>0.6</v>
      </c>
      <c r="G85" s="4"/>
      <c r="H85" s="4"/>
      <c r="I85" s="4"/>
      <c r="J85" s="4"/>
      <c r="K85" s="34"/>
      <c r="L85" s="58">
        <f t="shared" si="7"/>
        <v>0</v>
      </c>
      <c r="M85" s="4">
        <v>0.6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f t="shared" ref="AB85:AB92" si="8">SUM(M85:AA85)</f>
        <v>0.6</v>
      </c>
      <c r="AC85" s="4"/>
      <c r="AD85" s="4"/>
      <c r="AE85" s="34"/>
      <c r="AF85" s="33">
        <f t="shared" si="5"/>
        <v>3325.01</v>
      </c>
      <c r="AG85" s="34">
        <f t="shared" si="6"/>
        <v>14411.869999999997</v>
      </c>
    </row>
    <row r="86" spans="1:33" x14ac:dyDescent="0.3">
      <c r="A86" t="s">
        <v>257</v>
      </c>
      <c r="B86" t="s">
        <v>258</v>
      </c>
      <c r="C86" t="s">
        <v>105</v>
      </c>
      <c r="D86" t="s">
        <v>260</v>
      </c>
      <c r="E86" s="33"/>
      <c r="F86" s="34">
        <v>200</v>
      </c>
      <c r="G86" s="4"/>
      <c r="H86" s="4"/>
      <c r="I86" s="4"/>
      <c r="J86" s="4"/>
      <c r="K86" s="34"/>
      <c r="L86" s="58">
        <f t="shared" si="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>
        <v>200</v>
      </c>
      <c r="AA86" s="4"/>
      <c r="AB86" s="4">
        <f t="shared" si="8"/>
        <v>200</v>
      </c>
      <c r="AC86" s="4"/>
      <c r="AD86" s="4"/>
      <c r="AE86" s="34"/>
      <c r="AF86" s="33">
        <f t="shared" si="5"/>
        <v>3125.01</v>
      </c>
      <c r="AG86" s="34">
        <f t="shared" si="6"/>
        <v>14411.869999999997</v>
      </c>
    </row>
    <row r="87" spans="1:33" x14ac:dyDescent="0.3">
      <c r="B87" t="s">
        <v>261</v>
      </c>
      <c r="C87" t="s">
        <v>105</v>
      </c>
      <c r="D87" t="s">
        <v>262</v>
      </c>
      <c r="E87" s="33"/>
      <c r="F87" s="34">
        <v>108</v>
      </c>
      <c r="G87" s="4"/>
      <c r="H87" s="4"/>
      <c r="I87" s="4"/>
      <c r="J87" s="4"/>
      <c r="K87" s="34"/>
      <c r="L87" s="58">
        <f t="shared" si="7"/>
        <v>0</v>
      </c>
      <c r="M87" s="4"/>
      <c r="N87" s="4"/>
      <c r="O87" s="4"/>
      <c r="P87" s="4"/>
      <c r="Q87" s="4"/>
      <c r="R87" s="4"/>
      <c r="S87" s="4"/>
      <c r="T87" s="4"/>
      <c r="U87" s="4">
        <v>108</v>
      </c>
      <c r="V87" s="4"/>
      <c r="W87" s="4"/>
      <c r="X87" s="4"/>
      <c r="Y87" s="4"/>
      <c r="Z87" s="4"/>
      <c r="AA87" s="4"/>
      <c r="AB87" s="4">
        <f t="shared" si="8"/>
        <v>108</v>
      </c>
      <c r="AC87" s="4"/>
      <c r="AD87" s="4"/>
      <c r="AE87" s="34">
        <v>18</v>
      </c>
      <c r="AF87" s="33">
        <f t="shared" si="5"/>
        <v>3017.01</v>
      </c>
      <c r="AG87" s="34">
        <f t="shared" si="6"/>
        <v>14411.869999999997</v>
      </c>
    </row>
    <row r="88" spans="1:33" x14ac:dyDescent="0.3">
      <c r="A88" t="s">
        <v>263</v>
      </c>
      <c r="B88" t="s">
        <v>133</v>
      </c>
      <c r="C88" t="s">
        <v>68</v>
      </c>
      <c r="E88" s="33">
        <v>13.82</v>
      </c>
      <c r="F88" s="34"/>
      <c r="G88" s="4"/>
      <c r="H88" s="4"/>
      <c r="I88" s="4"/>
      <c r="J88" s="4"/>
      <c r="K88" s="34">
        <v>13.82</v>
      </c>
      <c r="L88" s="58">
        <f t="shared" si="7"/>
        <v>13.82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>
        <f t="shared" si="8"/>
        <v>0</v>
      </c>
      <c r="AC88" s="4"/>
      <c r="AD88" s="4"/>
      <c r="AE88" s="34"/>
      <c r="AF88" s="33">
        <f t="shared" si="5"/>
        <v>3017.01</v>
      </c>
      <c r="AG88" s="34">
        <f t="shared" si="6"/>
        <v>14425.689999999997</v>
      </c>
    </row>
    <row r="89" spans="1:33" x14ac:dyDescent="0.3">
      <c r="A89" t="s">
        <v>273</v>
      </c>
      <c r="B89" t="s">
        <v>107</v>
      </c>
      <c r="C89" t="s">
        <v>105</v>
      </c>
      <c r="D89" t="s">
        <v>275</v>
      </c>
      <c r="E89" s="33"/>
      <c r="F89" s="34">
        <v>206.15</v>
      </c>
      <c r="G89" s="4"/>
      <c r="H89" s="4"/>
      <c r="I89" s="4"/>
      <c r="J89" s="4"/>
      <c r="K89" s="34"/>
      <c r="L89" s="58">
        <f t="shared" si="7"/>
        <v>0</v>
      </c>
      <c r="M89" s="4">
        <v>193.15</v>
      </c>
      <c r="N89" s="4">
        <v>13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>
        <f t="shared" si="8"/>
        <v>206.15</v>
      </c>
      <c r="AC89" s="4"/>
      <c r="AD89" s="4"/>
      <c r="AE89" s="34"/>
      <c r="AF89" s="33">
        <f t="shared" si="5"/>
        <v>2810.86</v>
      </c>
      <c r="AG89" s="34">
        <f t="shared" si="6"/>
        <v>14425.689999999997</v>
      </c>
    </row>
    <row r="90" spans="1:33" x14ac:dyDescent="0.3">
      <c r="B90" t="s">
        <v>151</v>
      </c>
      <c r="C90" t="s">
        <v>105</v>
      </c>
      <c r="D90" t="s">
        <v>276</v>
      </c>
      <c r="E90" s="33"/>
      <c r="F90" s="34">
        <v>0.6</v>
      </c>
      <c r="G90" s="4"/>
      <c r="H90" s="4"/>
      <c r="I90" s="4"/>
      <c r="J90" s="4"/>
      <c r="K90" s="34"/>
      <c r="L90" s="58">
        <f t="shared" ref="L90:L93" si="9">SUM(G90:K90)</f>
        <v>0</v>
      </c>
      <c r="M90" s="4">
        <v>0.6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f t="shared" si="8"/>
        <v>0.6</v>
      </c>
      <c r="AC90" s="4"/>
      <c r="AD90" s="4"/>
      <c r="AE90" s="34"/>
      <c r="AF90" s="33">
        <f t="shared" si="5"/>
        <v>2810.26</v>
      </c>
      <c r="AG90" s="34">
        <f t="shared" si="6"/>
        <v>14425.689999999997</v>
      </c>
    </row>
    <row r="91" spans="1:33" x14ac:dyDescent="0.3">
      <c r="A91" t="s">
        <v>274</v>
      </c>
      <c r="B91" t="s">
        <v>130</v>
      </c>
      <c r="C91" t="s">
        <v>105</v>
      </c>
      <c r="D91" t="s">
        <v>277</v>
      </c>
      <c r="E91" s="33"/>
      <c r="F91" s="34">
        <v>38</v>
      </c>
      <c r="G91" s="4"/>
      <c r="H91" s="4"/>
      <c r="I91" s="4"/>
      <c r="J91" s="4"/>
      <c r="K91" s="34"/>
      <c r="L91" s="58">
        <f t="shared" si="9"/>
        <v>0</v>
      </c>
      <c r="M91" s="4"/>
      <c r="N91" s="4"/>
      <c r="O91" s="4"/>
      <c r="P91" s="4"/>
      <c r="Q91" s="4"/>
      <c r="R91" s="4"/>
      <c r="S91" s="4"/>
      <c r="T91" s="4">
        <v>38</v>
      </c>
      <c r="U91" s="4"/>
      <c r="V91" s="4"/>
      <c r="W91" s="4"/>
      <c r="X91" s="4"/>
      <c r="Y91" s="4"/>
      <c r="Z91" s="4"/>
      <c r="AA91" s="4"/>
      <c r="AB91" s="4">
        <f t="shared" si="8"/>
        <v>38</v>
      </c>
      <c r="AC91" s="4"/>
      <c r="AD91" s="4"/>
      <c r="AE91" s="34"/>
      <c r="AF91" s="33">
        <f t="shared" si="5"/>
        <v>2772.26</v>
      </c>
      <c r="AG91" s="34">
        <f t="shared" si="6"/>
        <v>14425.689999999997</v>
      </c>
    </row>
    <row r="92" spans="1:33" x14ac:dyDescent="0.3">
      <c r="A92" t="s">
        <v>278</v>
      </c>
      <c r="B92" t="s">
        <v>156</v>
      </c>
      <c r="C92" t="s">
        <v>105</v>
      </c>
      <c r="D92" t="s">
        <v>279</v>
      </c>
      <c r="E92" s="33"/>
      <c r="F92" s="34">
        <v>41.11</v>
      </c>
      <c r="G92" s="4"/>
      <c r="H92" s="4"/>
      <c r="I92" s="4"/>
      <c r="J92" s="4"/>
      <c r="K92" s="34"/>
      <c r="L92" s="58">
        <f t="shared" si="9"/>
        <v>0</v>
      </c>
      <c r="M92" s="4"/>
      <c r="N92" s="4"/>
      <c r="O92" s="4"/>
      <c r="P92" s="4">
        <v>41.11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>
        <f t="shared" si="8"/>
        <v>41.11</v>
      </c>
      <c r="AC92" s="4"/>
      <c r="AD92" s="4"/>
      <c r="AE92" s="34"/>
      <c r="AF92" s="33">
        <f t="shared" si="5"/>
        <v>2731.15</v>
      </c>
      <c r="AG92" s="34">
        <f t="shared" si="6"/>
        <v>14425.689999999997</v>
      </c>
    </row>
    <row r="93" spans="1:33" x14ac:dyDescent="0.3">
      <c r="A93" t="s">
        <v>281</v>
      </c>
      <c r="B93" t="s">
        <v>133</v>
      </c>
      <c r="C93" t="s">
        <v>68</v>
      </c>
      <c r="E93" s="33">
        <v>15.31</v>
      </c>
      <c r="F93" s="34"/>
      <c r="G93" s="4"/>
      <c r="H93" s="4"/>
      <c r="I93" s="4"/>
      <c r="J93" s="4"/>
      <c r="K93" s="34">
        <v>15.31</v>
      </c>
      <c r="L93" s="58">
        <f t="shared" si="9"/>
        <v>15.31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68">
        <f t="shared" si="5"/>
        <v>2731.15</v>
      </c>
      <c r="AG93" s="67">
        <f t="shared" si="6"/>
        <v>14440.999999999996</v>
      </c>
    </row>
    <row r="94" spans="1:33" x14ac:dyDescent="0.3">
      <c r="E94" s="33"/>
      <c r="F94" s="62"/>
      <c r="G94" s="4"/>
      <c r="H94" s="4"/>
      <c r="I94" s="4"/>
      <c r="J94" s="4"/>
      <c r="K94" s="4"/>
      <c r="L94" s="5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65"/>
      <c r="AG94" s="66"/>
    </row>
    <row r="95" spans="1:33" x14ac:dyDescent="0.3">
      <c r="C95" s="3" t="s">
        <v>7</v>
      </c>
      <c r="E95" s="32">
        <f t="shared" ref="E95:AE95" si="10">SUM(E6:E94)</f>
        <v>10356.44</v>
      </c>
      <c r="F95" s="32">
        <f t="shared" si="10"/>
        <v>9193.67</v>
      </c>
      <c r="G95" s="32">
        <f t="shared" si="10"/>
        <v>8000</v>
      </c>
      <c r="H95" s="32">
        <f t="shared" si="10"/>
        <v>1698.17</v>
      </c>
      <c r="I95" s="32">
        <f t="shared" si="10"/>
        <v>54</v>
      </c>
      <c r="J95" s="32">
        <f t="shared" si="10"/>
        <v>404.15</v>
      </c>
      <c r="K95" s="32">
        <f t="shared" si="10"/>
        <v>200.12</v>
      </c>
      <c r="L95" s="32">
        <f t="shared" si="10"/>
        <v>10356.44</v>
      </c>
      <c r="M95" s="32">
        <f t="shared" si="10"/>
        <v>2325</v>
      </c>
      <c r="N95" s="32">
        <f t="shared" si="10"/>
        <v>156</v>
      </c>
      <c r="O95" s="32">
        <f t="shared" si="10"/>
        <v>19.38</v>
      </c>
      <c r="P95" s="32">
        <f t="shared" si="10"/>
        <v>304.70000000000005</v>
      </c>
      <c r="Q95" s="32">
        <f t="shared" si="10"/>
        <v>455</v>
      </c>
      <c r="R95" s="32">
        <f t="shared" si="10"/>
        <v>534.80999999999995</v>
      </c>
      <c r="S95" s="32">
        <f t="shared" si="10"/>
        <v>2206.13</v>
      </c>
      <c r="T95" s="32">
        <f t="shared" si="10"/>
        <v>492.11</v>
      </c>
      <c r="U95" s="32">
        <f t="shared" si="10"/>
        <v>1754.38</v>
      </c>
      <c r="V95" s="32">
        <f t="shared" si="10"/>
        <v>67.240000000000009</v>
      </c>
      <c r="W95" s="32">
        <f t="shared" si="10"/>
        <v>291.67</v>
      </c>
      <c r="X95" s="32">
        <f t="shared" si="10"/>
        <v>25</v>
      </c>
      <c r="Y95" s="32">
        <f t="shared" si="10"/>
        <v>0</v>
      </c>
      <c r="Z95" s="32">
        <f t="shared" si="10"/>
        <v>400</v>
      </c>
      <c r="AA95" s="32">
        <f t="shared" si="10"/>
        <v>162.25</v>
      </c>
      <c r="AB95" s="32">
        <f t="shared" si="10"/>
        <v>9193.67</v>
      </c>
      <c r="AC95" s="32">
        <f t="shared" si="10"/>
        <v>2.66</v>
      </c>
      <c r="AD95" s="32">
        <f t="shared" si="10"/>
        <v>1900</v>
      </c>
      <c r="AE95" s="60">
        <f t="shared" si="10"/>
        <v>552.08000000000004</v>
      </c>
      <c r="AF95" s="4"/>
      <c r="AG95" s="31"/>
    </row>
    <row r="96" spans="1:33" x14ac:dyDescent="0.3">
      <c r="E96" s="30"/>
      <c r="F96" s="31"/>
      <c r="AE96" s="31"/>
      <c r="AG96" s="31"/>
    </row>
    <row r="97" spans="3:33" ht="15" thickBot="1" x14ac:dyDescent="0.35">
      <c r="C97" s="3" t="s">
        <v>125</v>
      </c>
      <c r="E97" s="57" t="s">
        <v>86</v>
      </c>
      <c r="F97" s="57" t="s">
        <v>86</v>
      </c>
      <c r="G97" s="4">
        <f>Budget!H38</f>
        <v>0</v>
      </c>
      <c r="H97" s="57" t="s">
        <v>86</v>
      </c>
      <c r="I97" s="64"/>
      <c r="J97" s="4">
        <f>Budget!H29</f>
        <v>0</v>
      </c>
      <c r="K97" s="48" t="s">
        <v>86</v>
      </c>
      <c r="L97" s="48" t="s">
        <v>86</v>
      </c>
      <c r="M97" s="4">
        <f>Budget!H7</f>
        <v>2325</v>
      </c>
      <c r="N97" s="4">
        <f>Budget!H9</f>
        <v>156</v>
      </c>
      <c r="O97" s="4">
        <f>Budget!H8</f>
        <v>100</v>
      </c>
      <c r="P97" s="4">
        <f>Budget!H22</f>
        <v>150</v>
      </c>
      <c r="Q97" s="4">
        <f>Budget!H11+Budget!H18</f>
        <v>800</v>
      </c>
      <c r="R97" s="4">
        <f>Budget!H13</f>
        <v>450</v>
      </c>
      <c r="S97" s="4">
        <f>Budget!H19</f>
        <v>1000</v>
      </c>
      <c r="T97" s="4">
        <f>Budget!H14+Budget!H15+Budget!H16</f>
        <v>421</v>
      </c>
      <c r="U97" s="4">
        <f>Budget!H21</f>
        <v>1000</v>
      </c>
      <c r="V97" s="4">
        <f>Budget!H24</f>
        <v>200</v>
      </c>
      <c r="W97" s="4">
        <f>Budget!H12</f>
        <v>1000</v>
      </c>
      <c r="X97" s="4">
        <f>Budget!H20</f>
        <v>300</v>
      </c>
      <c r="Y97" s="4">
        <f>Budget!H23</f>
        <v>1000</v>
      </c>
      <c r="Z97" s="4">
        <f>Budget!H17</f>
        <v>300</v>
      </c>
      <c r="AA97" s="4">
        <f>Budget!H10</f>
        <v>500</v>
      </c>
      <c r="AB97" s="48" t="s">
        <v>86</v>
      </c>
      <c r="AC97" s="48"/>
      <c r="AD97" s="48" t="s">
        <v>86</v>
      </c>
      <c r="AE97" s="49" t="s">
        <v>86</v>
      </c>
      <c r="AG97" s="31"/>
    </row>
    <row r="98" spans="3:33" ht="15" thickTop="1" x14ac:dyDescent="0.3">
      <c r="E98" s="30"/>
      <c r="F98" s="31"/>
      <c r="K98" s="50"/>
      <c r="L98" s="50"/>
      <c r="AB98" s="50"/>
      <c r="AC98" s="50"/>
      <c r="AD98" s="50"/>
      <c r="AE98" s="51"/>
      <c r="AG98" s="31"/>
    </row>
    <row r="99" spans="3:33" ht="15" thickBot="1" x14ac:dyDescent="0.35">
      <c r="C99" s="3" t="s">
        <v>33</v>
      </c>
      <c r="E99" s="57" t="s">
        <v>86</v>
      </c>
      <c r="F99" s="57" t="s">
        <v>86</v>
      </c>
      <c r="G99" s="36">
        <f t="shared" ref="G99:J99" si="11">G95-G97</f>
        <v>8000</v>
      </c>
      <c r="H99" s="57"/>
      <c r="I99" s="57"/>
      <c r="J99" s="36">
        <f t="shared" si="11"/>
        <v>404.15</v>
      </c>
      <c r="K99" s="52"/>
      <c r="L99" s="52"/>
      <c r="M99" s="56">
        <f>M97-M95</f>
        <v>0</v>
      </c>
      <c r="N99" s="56">
        <f>N97-N95</f>
        <v>0</v>
      </c>
      <c r="O99" s="56">
        <f t="shared" ref="O99:AA99" si="12">O97-O95</f>
        <v>80.62</v>
      </c>
      <c r="P99" s="56">
        <f t="shared" si="12"/>
        <v>-154.70000000000005</v>
      </c>
      <c r="Q99" s="56">
        <f t="shared" si="12"/>
        <v>345</v>
      </c>
      <c r="R99" s="56">
        <f t="shared" si="12"/>
        <v>-84.809999999999945</v>
      </c>
      <c r="S99" s="56">
        <f t="shared" si="12"/>
        <v>-1206.1300000000001</v>
      </c>
      <c r="T99" s="56">
        <f t="shared" si="12"/>
        <v>-71.110000000000014</v>
      </c>
      <c r="U99" s="56">
        <f t="shared" si="12"/>
        <v>-754.38000000000011</v>
      </c>
      <c r="V99" s="56"/>
      <c r="W99" s="56">
        <f t="shared" si="12"/>
        <v>708.32999999999993</v>
      </c>
      <c r="X99" s="56">
        <f t="shared" si="12"/>
        <v>275</v>
      </c>
      <c r="Y99" s="56">
        <f t="shared" si="12"/>
        <v>1000</v>
      </c>
      <c r="Z99" s="56">
        <f t="shared" si="12"/>
        <v>-100</v>
      </c>
      <c r="AA99" s="56">
        <f t="shared" si="12"/>
        <v>337.75</v>
      </c>
      <c r="AB99" s="52"/>
      <c r="AC99" s="52"/>
      <c r="AD99" s="52"/>
      <c r="AE99" s="52"/>
      <c r="AF99" s="46"/>
      <c r="AG99" s="47"/>
    </row>
    <row r="100" spans="3:33" ht="15" thickTop="1" x14ac:dyDescent="0.3"/>
    <row r="102" spans="3:33" x14ac:dyDescent="0.3">
      <c r="C102" s="3" t="s">
        <v>56</v>
      </c>
      <c r="E102" s="4">
        <f>E95-SUM(G95:K95)</f>
        <v>0</v>
      </c>
    </row>
    <row r="103" spans="3:33" x14ac:dyDescent="0.3">
      <c r="C103" s="3" t="s">
        <v>55</v>
      </c>
      <c r="E103" s="4">
        <f>F95-SUM(M95:AA95)</f>
        <v>0</v>
      </c>
    </row>
  </sheetData>
  <pageMargins left="0.7" right="0.7" top="0.75" bottom="0.75" header="0.3" footer="0.3"/>
  <pageSetup paperSize="9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I25" sqref="I25"/>
    </sheetView>
  </sheetViews>
  <sheetFormatPr defaultRowHeight="14.4" x14ac:dyDescent="0.3"/>
  <sheetData>
    <row r="1" spans="3:14" ht="21" x14ac:dyDescent="0.4">
      <c r="C1" s="6" t="s">
        <v>66</v>
      </c>
    </row>
    <row r="2" spans="3:14" ht="21" x14ac:dyDescent="0.4">
      <c r="C2" s="6" t="s">
        <v>124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18</v>
      </c>
    </row>
    <row r="7" spans="3:14" x14ac:dyDescent="0.3">
      <c r="C7" t="s">
        <v>36</v>
      </c>
      <c r="H7">
        <v>2325</v>
      </c>
    </row>
    <row r="8" spans="3:14" x14ac:dyDescent="0.3">
      <c r="C8" t="s">
        <v>20</v>
      </c>
      <c r="H8">
        <v>100</v>
      </c>
    </row>
    <row r="9" spans="3:14" x14ac:dyDescent="0.3">
      <c r="C9" t="s">
        <v>99</v>
      </c>
      <c r="H9">
        <v>156</v>
      </c>
    </row>
    <row r="10" spans="3:14" x14ac:dyDescent="0.3">
      <c r="C10" t="s">
        <v>21</v>
      </c>
      <c r="H10">
        <v>500</v>
      </c>
    </row>
    <row r="11" spans="3:14" x14ac:dyDescent="0.3">
      <c r="C11" t="s">
        <v>97</v>
      </c>
      <c r="H11">
        <v>350</v>
      </c>
    </row>
    <row r="12" spans="3:14" x14ac:dyDescent="0.3">
      <c r="C12" t="s">
        <v>52</v>
      </c>
      <c r="H12">
        <v>1000</v>
      </c>
    </row>
    <row r="13" spans="3:14" x14ac:dyDescent="0.3">
      <c r="C13" t="s">
        <v>24</v>
      </c>
      <c r="H13">
        <v>450</v>
      </c>
    </row>
    <row r="14" spans="3:14" x14ac:dyDescent="0.3">
      <c r="C14" t="s">
        <v>59</v>
      </c>
      <c r="H14">
        <v>350</v>
      </c>
    </row>
    <row r="15" spans="3:14" x14ac:dyDescent="0.3">
      <c r="C15" t="s">
        <v>60</v>
      </c>
      <c r="H15">
        <v>36</v>
      </c>
    </row>
    <row r="16" spans="3:14" x14ac:dyDescent="0.3">
      <c r="C16" t="s">
        <v>61</v>
      </c>
      <c r="H16">
        <v>35</v>
      </c>
    </row>
    <row r="17" spans="3:8" x14ac:dyDescent="0.3">
      <c r="C17" t="s">
        <v>62</v>
      </c>
      <c r="H17">
        <v>300</v>
      </c>
    </row>
    <row r="18" spans="3:8" x14ac:dyDescent="0.3">
      <c r="C18" t="s">
        <v>63</v>
      </c>
      <c r="H18">
        <v>450</v>
      </c>
    </row>
    <row r="19" spans="3:8" x14ac:dyDescent="0.3">
      <c r="C19" t="s">
        <v>64</v>
      </c>
      <c r="H19">
        <v>1000</v>
      </c>
    </row>
    <row r="20" spans="3:8" x14ac:dyDescent="0.3">
      <c r="C20" t="s">
        <v>26</v>
      </c>
      <c r="H20">
        <v>300</v>
      </c>
    </row>
    <row r="21" spans="3:8" x14ac:dyDescent="0.3">
      <c r="C21" t="s">
        <v>80</v>
      </c>
      <c r="H21">
        <v>1000</v>
      </c>
    </row>
    <row r="22" spans="3:8" x14ac:dyDescent="0.3">
      <c r="C22" t="s">
        <v>79</v>
      </c>
      <c r="H22">
        <v>150</v>
      </c>
    </row>
    <row r="23" spans="3:8" x14ac:dyDescent="0.3">
      <c r="C23" t="s">
        <v>65</v>
      </c>
      <c r="H23">
        <v>1000</v>
      </c>
    </row>
    <row r="24" spans="3:8" ht="15" thickBot="1" x14ac:dyDescent="0.35">
      <c r="C24" t="s">
        <v>98</v>
      </c>
      <c r="H24">
        <v>200</v>
      </c>
    </row>
    <row r="25" spans="3:8" ht="15" thickBot="1" x14ac:dyDescent="0.35">
      <c r="C25" t="s">
        <v>32</v>
      </c>
      <c r="H25" s="5">
        <f>SUM(H7:H24)</f>
        <v>9702</v>
      </c>
    </row>
    <row r="27" spans="3:8" ht="21" x14ac:dyDescent="0.4">
      <c r="C27" s="6" t="s">
        <v>13</v>
      </c>
    </row>
    <row r="29" spans="3:8" x14ac:dyDescent="0.3">
      <c r="C29" t="s">
        <v>37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38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100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D16" sqref="D16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67</v>
      </c>
      <c r="B1" s="38"/>
    </row>
    <row r="2" spans="1:7" x14ac:dyDescent="0.3">
      <c r="A2" s="37"/>
      <c r="B2" s="38"/>
    </row>
    <row r="3" spans="1:7" x14ac:dyDescent="0.3">
      <c r="C3" s="40" t="s">
        <v>58</v>
      </c>
      <c r="D3" s="40" t="s">
        <v>68</v>
      </c>
      <c r="E3" s="40" t="s">
        <v>85</v>
      </c>
      <c r="F3" s="2" t="s">
        <v>32</v>
      </c>
      <c r="G3" s="40" t="s">
        <v>69</v>
      </c>
    </row>
    <row r="4" spans="1:7" x14ac:dyDescent="0.3">
      <c r="G4" s="4">
        <v>14240.88</v>
      </c>
    </row>
    <row r="5" spans="1:7" x14ac:dyDescent="0.3">
      <c r="A5" s="39" t="s">
        <v>121</v>
      </c>
      <c r="D5" s="4">
        <v>18.440000000000001</v>
      </c>
      <c r="F5" s="4">
        <f t="shared" ref="F5:F15" si="0">C5+D5+E5</f>
        <v>18.440000000000001</v>
      </c>
    </row>
    <row r="6" spans="1:7" x14ac:dyDescent="0.3">
      <c r="A6" s="39" t="s">
        <v>95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172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175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200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198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A11" s="39" t="s">
        <v>203</v>
      </c>
      <c r="C11" s="41"/>
      <c r="D11" s="42">
        <v>17.079999999999998</v>
      </c>
      <c r="E11" s="42"/>
      <c r="F11" s="4">
        <f t="shared" si="0"/>
        <v>17.079999999999998</v>
      </c>
    </row>
    <row r="12" spans="1:7" x14ac:dyDescent="0.3">
      <c r="A12" s="39" t="s">
        <v>222</v>
      </c>
      <c r="C12" s="41"/>
      <c r="D12" s="42">
        <v>15.41</v>
      </c>
      <c r="E12" s="42"/>
      <c r="F12" s="4">
        <f t="shared" si="0"/>
        <v>15.41</v>
      </c>
    </row>
    <row r="13" spans="1:7" x14ac:dyDescent="0.3">
      <c r="A13" s="39" t="s">
        <v>223</v>
      </c>
      <c r="C13" s="41"/>
      <c r="D13" s="42">
        <v>17.02</v>
      </c>
      <c r="E13" s="42"/>
      <c r="F13" s="4">
        <f t="shared" si="0"/>
        <v>17.02</v>
      </c>
    </row>
    <row r="14" spans="1:7" x14ac:dyDescent="0.3">
      <c r="A14" s="39" t="s">
        <v>264</v>
      </c>
      <c r="C14" s="41"/>
      <c r="D14" s="42">
        <v>16.23</v>
      </c>
      <c r="E14" s="42"/>
      <c r="F14" s="4">
        <f t="shared" si="0"/>
        <v>16.23</v>
      </c>
    </row>
    <row r="15" spans="1:7" x14ac:dyDescent="0.3">
      <c r="A15" s="39" t="s">
        <v>263</v>
      </c>
      <c r="C15" s="41"/>
      <c r="D15" s="42">
        <v>13.82</v>
      </c>
      <c r="E15" s="42"/>
      <c r="F15" s="4">
        <f t="shared" si="0"/>
        <v>13.82</v>
      </c>
    </row>
    <row r="16" spans="1:7" x14ac:dyDescent="0.3">
      <c r="A16" s="39" t="s">
        <v>281</v>
      </c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32</v>
      </c>
      <c r="C19" s="18">
        <f>SUM(C5:C6)</f>
        <v>0</v>
      </c>
      <c r="D19" s="18">
        <f>SUM(D5:D18)</f>
        <v>184.81</v>
      </c>
      <c r="E19" s="18">
        <f>SUM(E5:E18)</f>
        <v>0</v>
      </c>
      <c r="F19" s="18">
        <f>SUM(F5:F18)</f>
        <v>184.81</v>
      </c>
      <c r="G19" s="18">
        <f>G4+D19+E11</f>
        <v>14425.689999999999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Savings Acc &amp; Funds </vt:lpstr>
      <vt:lpstr>Budget Comparison</vt:lpstr>
      <vt:lpstr>Cash book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2025-04-23T10:00:52Z</cp:lastPrinted>
  <dcterms:created xsi:type="dcterms:W3CDTF">2011-06-26T08:01:14Z</dcterms:created>
  <dcterms:modified xsi:type="dcterms:W3CDTF">2025-04-30T16:59:48Z</dcterms:modified>
  <cp:category/>
  <cp:contentStatus/>
</cp:coreProperties>
</file>