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e\Dropbox\GOTW\Finance\Monthly Finance Spread Sheets\2025\"/>
    </mc:Choice>
  </mc:AlternateContent>
  <xr:revisionPtr revIDLastSave="0" documentId="13_ncr:1_{AB59A86B-6823-4664-A915-FA76973A6ECA}" xr6:coauthVersionLast="47" xr6:coauthVersionMax="47" xr10:uidLastSave="{00000000-0000-0000-0000-000000000000}"/>
  <bookViews>
    <workbookView xWindow="-108" yWindow="-108" windowWidth="23256" windowHeight="12456" tabRatio="459" xr2:uid="{00000000-000D-0000-FFFF-FFFF00000000}"/>
  </bookViews>
  <sheets>
    <sheet name="Full Reconciliation" sheetId="9" r:id="rId1"/>
    <sheet name="Savings Acc &amp; Funds " sheetId="23" r:id="rId2"/>
    <sheet name="Budget Comparison" sheetId="3" r:id="rId3"/>
    <sheet name="Cash book" sheetId="15" r:id="rId4"/>
    <sheet name="Working out sheet" sheetId="17" r:id="rId5"/>
    <sheet name="Budget" sheetId="13" r:id="rId6"/>
    <sheet name="Savings Account" sheetId="16" r:id="rId7"/>
    <sheet name="Sheet1" sheetId="24" r:id="rId8"/>
  </sheets>
  <externalReferences>
    <externalReference r:id="rId9"/>
  </externalReferences>
  <definedNames>
    <definedName name="_xlnm.Print_Area" localSheetId="2">'Budget Comparison'!$A$1:$J$37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11" i="15" l="1"/>
  <c r="AG12" i="15" s="1"/>
  <c r="AG13" i="15" s="1"/>
  <c r="AG14" i="15" s="1"/>
  <c r="AG15" i="15" s="1"/>
  <c r="AG16" i="15" s="1"/>
  <c r="AG17" i="15" s="1"/>
  <c r="AF11" i="15"/>
  <c r="AF12" i="15" s="1"/>
  <c r="AF13" i="15" s="1"/>
  <c r="AF14" i="15" s="1"/>
  <c r="AF15" i="15" s="1"/>
  <c r="AF16" i="15" s="1"/>
  <c r="AF17" i="15" s="1"/>
  <c r="B22" i="9" l="1"/>
  <c r="AF10" i="15"/>
  <c r="AF9" i="15"/>
  <c r="AF8" i="15"/>
  <c r="AF7" i="15"/>
  <c r="AB10" i="15"/>
  <c r="AB7" i="15"/>
  <c r="L10" i="15"/>
  <c r="F15" i="16" l="1"/>
  <c r="F14" i="16"/>
  <c r="B38" i="9" l="1"/>
  <c r="E31" i="23"/>
  <c r="C31" i="23"/>
  <c r="D31" i="23" l="1"/>
  <c r="F31" i="23" s="1"/>
  <c r="H97" i="15" l="1"/>
  <c r="I97" i="15"/>
  <c r="J97" i="15"/>
  <c r="K97" i="15"/>
  <c r="N97" i="15"/>
  <c r="O97" i="15"/>
  <c r="P97" i="15"/>
  <c r="Q97" i="15"/>
  <c r="R97" i="15"/>
  <c r="S97" i="15"/>
  <c r="T97" i="15"/>
  <c r="U97" i="15"/>
  <c r="V97" i="15"/>
  <c r="W97" i="15"/>
  <c r="X97" i="15"/>
  <c r="Y97" i="15"/>
  <c r="Z97" i="15"/>
  <c r="AA97" i="15"/>
  <c r="F13" i="16"/>
  <c r="F12" i="16"/>
  <c r="F11" i="16"/>
  <c r="E97" i="15"/>
  <c r="F97" i="15"/>
  <c r="F10" i="16" l="1"/>
  <c r="F9" i="16"/>
  <c r="F8" i="16" l="1"/>
  <c r="F7" i="16" l="1"/>
  <c r="C14" i="9"/>
  <c r="Z99" i="15"/>
  <c r="AA99" i="15"/>
  <c r="C11" i="9"/>
  <c r="B11" i="9"/>
  <c r="L13" i="15"/>
  <c r="AB13" i="15"/>
  <c r="V99" i="15"/>
  <c r="N99" i="15"/>
  <c r="B17" i="3"/>
  <c r="L8" i="15"/>
  <c r="D17" i="3"/>
  <c r="H26" i="3"/>
  <c r="H18" i="3"/>
  <c r="D26" i="3" s="1"/>
  <c r="H17" i="3"/>
  <c r="D18" i="3"/>
  <c r="F5" i="16"/>
  <c r="F17" i="3" l="1"/>
  <c r="N101" i="15"/>
  <c r="H29" i="3" l="1"/>
  <c r="D29" i="3" s="1"/>
  <c r="H25" i="13"/>
  <c r="AG6" i="15" l="1"/>
  <c r="L15" i="15"/>
  <c r="AG8" i="15" l="1"/>
  <c r="AG9" i="15" s="1"/>
  <c r="AG10" i="15" s="1"/>
  <c r="AG7" i="15"/>
  <c r="AB17" i="15"/>
  <c r="AB8" i="15"/>
  <c r="L9" i="15"/>
  <c r="L11" i="15"/>
  <c r="L12" i="15"/>
  <c r="L14" i="15"/>
  <c r="L16" i="15"/>
  <c r="B29" i="3" l="1"/>
  <c r="F29" i="3" l="1"/>
  <c r="AB15" i="15"/>
  <c r="AC97" i="15" l="1"/>
  <c r="AD97" i="15" l="1"/>
  <c r="AE97" i="15"/>
  <c r="F6" i="16" l="1"/>
  <c r="F19" i="16" s="1"/>
  <c r="AB12" i="15" l="1"/>
  <c r="AB14" i="15"/>
  <c r="AB16" i="15"/>
  <c r="H19" i="3" l="1"/>
  <c r="H28" i="3"/>
  <c r="D28" i="3" s="1"/>
  <c r="H27" i="3"/>
  <c r="D27" i="3" s="1"/>
  <c r="H25" i="3"/>
  <c r="H24" i="3"/>
  <c r="H23" i="3"/>
  <c r="H22" i="3"/>
  <c r="H21" i="3"/>
  <c r="H20" i="3"/>
  <c r="H16" i="3"/>
  <c r="H15" i="3"/>
  <c r="H7" i="3"/>
  <c r="H30" i="3" l="1"/>
  <c r="B28" i="3" l="1"/>
  <c r="F28" i="3" s="1"/>
  <c r="M97" i="15"/>
  <c r="B31" i="9"/>
  <c r="G97" i="15"/>
  <c r="B23" i="9" l="1"/>
  <c r="C24" i="9" l="1"/>
  <c r="C16" i="9"/>
  <c r="B8" i="3" l="1"/>
  <c r="B34" i="3"/>
  <c r="B16" i="3"/>
  <c r="B22" i="3" l="1"/>
  <c r="B26" i="3"/>
  <c r="F26" i="3" s="1"/>
  <c r="B27" i="3"/>
  <c r="F27" i="3" s="1"/>
  <c r="L17" i="15" l="1"/>
  <c r="P99" i="15" l="1"/>
  <c r="Y99" i="15" l="1"/>
  <c r="Y101" i="15" s="1"/>
  <c r="Z101" i="15"/>
  <c r="T99" i="15"/>
  <c r="W99" i="15"/>
  <c r="Q99" i="15"/>
  <c r="Q101" i="15" s="1"/>
  <c r="S99" i="15"/>
  <c r="X99" i="15"/>
  <c r="X101" i="15" s="1"/>
  <c r="R99" i="15"/>
  <c r="R101" i="15" s="1"/>
  <c r="L6" i="15" l="1"/>
  <c r="L97" i="15" s="1"/>
  <c r="AB9" i="15"/>
  <c r="AB11" i="15"/>
  <c r="S101" i="15"/>
  <c r="T101" i="15"/>
  <c r="B20" i="3"/>
  <c r="W101" i="15"/>
  <c r="AB6" i="15"/>
  <c r="AF6" i="15" l="1"/>
  <c r="AB97" i="15"/>
  <c r="U99" i="15"/>
  <c r="U101" i="15" s="1"/>
  <c r="D23" i="3"/>
  <c r="B23" i="3"/>
  <c r="B28" i="9"/>
  <c r="C33" i="9" s="1"/>
  <c r="E19" i="16"/>
  <c r="D19" i="16"/>
  <c r="G19" i="16" s="1"/>
  <c r="C19" i="16"/>
  <c r="H31" i="13"/>
  <c r="C40" i="9" l="1"/>
  <c r="H34" i="13"/>
  <c r="F23" i="3"/>
  <c r="J99" i="15" l="1"/>
  <c r="P101" i="15"/>
  <c r="O99" i="15"/>
  <c r="O101" i="15" s="1"/>
  <c r="M99" i="15"/>
  <c r="G99" i="15"/>
  <c r="B19" i="3"/>
  <c r="D20" i="3" l="1"/>
  <c r="F20" i="3" s="1"/>
  <c r="AA101" i="15"/>
  <c r="J101" i="15"/>
  <c r="B21" i="3" l="1"/>
  <c r="B9" i="3"/>
  <c r="B24" i="3"/>
  <c r="B25" i="3"/>
  <c r="B18" i="3"/>
  <c r="D21" i="3" l="1"/>
  <c r="D16" i="3"/>
  <c r="D22" i="3"/>
  <c r="D25" i="3"/>
  <c r="D24" i="3"/>
  <c r="D19" i="3"/>
  <c r="H12" i="3" l="1"/>
  <c r="H32" i="3" s="1"/>
  <c r="H36" i="3" s="1"/>
  <c r="F16" i="3"/>
  <c r="F24" i="3"/>
  <c r="F25" i="3"/>
  <c r="F18" i="3"/>
  <c r="F19" i="3"/>
  <c r="F22" i="3"/>
  <c r="D12" i="3" l="1"/>
  <c r="D32" i="3" s="1"/>
  <c r="F21" i="3"/>
  <c r="E105" i="15" l="1"/>
  <c r="B15" i="3"/>
  <c r="B30" i="3" s="1"/>
  <c r="M101" i="15"/>
  <c r="D15" i="3"/>
  <c r="F30" i="3" l="1"/>
  <c r="F15" i="3"/>
  <c r="B39" i="3"/>
  <c r="B7" i="3"/>
  <c r="B12" i="3" s="1"/>
  <c r="B32" i="3" s="1"/>
  <c r="G101" i="15"/>
  <c r="B36" i="3" l="1"/>
  <c r="F32" i="3"/>
  <c r="E104" i="15"/>
  <c r="F12" i="3"/>
</calcChain>
</file>

<file path=xl/sharedStrings.xml><?xml version="1.0" encoding="utf-8"?>
<sst xmlns="http://schemas.openxmlformats.org/spreadsheetml/2006/main" count="213" uniqueCount="150">
  <si>
    <t>£</t>
  </si>
  <si>
    <t xml:space="preserve">Current Account  </t>
  </si>
  <si>
    <t>Plus outstanding receipts</t>
  </si>
  <si>
    <r>
      <rPr>
        <u/>
        <sz val="12"/>
        <rFont val="Calibri"/>
        <family val="2"/>
        <scheme val="minor"/>
      </rPr>
      <t>Less</t>
    </r>
    <r>
      <rPr>
        <sz val="12"/>
        <rFont val="Calibri"/>
        <family val="2"/>
        <scheme val="minor"/>
      </rPr>
      <t xml:space="preserve"> unpresented cheques / payments </t>
    </r>
  </si>
  <si>
    <t>Bank Control Accounts</t>
  </si>
  <si>
    <r>
      <rPr>
        <u/>
        <sz val="12"/>
        <color theme="1"/>
        <rFont val="Calibri"/>
        <family val="2"/>
        <scheme val="minor"/>
      </rPr>
      <t>Plus</t>
    </r>
    <r>
      <rPr>
        <sz val="12"/>
        <color theme="1"/>
        <rFont val="Calibri"/>
        <family val="2"/>
        <scheme val="minor"/>
      </rPr>
      <t xml:space="preserve"> Receipts </t>
    </r>
  </si>
  <si>
    <t xml:space="preserve">                      Closing Balance per Cash Book </t>
  </si>
  <si>
    <t xml:space="preserve">Income and Expenditure account </t>
  </si>
  <si>
    <t>Actual</t>
  </si>
  <si>
    <t>Vs YTD</t>
  </si>
  <si>
    <t>Annual</t>
  </si>
  <si>
    <t xml:space="preserve"> </t>
  </si>
  <si>
    <t>Budget</t>
  </si>
  <si>
    <t>(Pro Rata)</t>
  </si>
  <si>
    <t>Income</t>
  </si>
  <si>
    <t>Precept</t>
  </si>
  <si>
    <t>Other Receipts ( Including VAT)</t>
  </si>
  <si>
    <t>Grant</t>
  </si>
  <si>
    <t>Total Income</t>
  </si>
  <si>
    <t>Expenditure</t>
  </si>
  <si>
    <t>Clerks Salary  (including PAYE)</t>
  </si>
  <si>
    <t>Clerks Expenses</t>
  </si>
  <si>
    <t>Training</t>
  </si>
  <si>
    <t>Legal and Professional fees</t>
  </si>
  <si>
    <t xml:space="preserve">Maintenance Costs </t>
  </si>
  <si>
    <t>Insurance</t>
  </si>
  <si>
    <t>Subscriptions</t>
  </si>
  <si>
    <t>Section 137</t>
  </si>
  <si>
    <t>Net Income Less Expenses</t>
  </si>
  <si>
    <t>Opening Bank Balance</t>
  </si>
  <si>
    <t>Closing Bank Balance</t>
  </si>
  <si>
    <t>Check Digit</t>
  </si>
  <si>
    <t>Receipts</t>
  </si>
  <si>
    <t>Total</t>
  </si>
  <si>
    <t>Residual</t>
  </si>
  <si>
    <t>Details</t>
  </si>
  <si>
    <t>Subs</t>
  </si>
  <si>
    <t>Clerks Salary</t>
  </si>
  <si>
    <t>VAT</t>
  </si>
  <si>
    <t>Net Budget to maintain bank balance</t>
  </si>
  <si>
    <t>CASH BOOK</t>
  </si>
  <si>
    <t>Date</t>
  </si>
  <si>
    <t>Ref</t>
  </si>
  <si>
    <t>Receipt</t>
  </si>
  <si>
    <t>Payment</t>
  </si>
  <si>
    <t>Payments</t>
  </si>
  <si>
    <t>Grants/donations</t>
  </si>
  <si>
    <t>Clerk's salary</t>
  </si>
  <si>
    <t>Admin</t>
  </si>
  <si>
    <t>S137</t>
  </si>
  <si>
    <t>Maint</t>
  </si>
  <si>
    <t>Leg/Prof</t>
  </si>
  <si>
    <t>Payment Type</t>
  </si>
  <si>
    <t>Maintenance</t>
  </si>
  <si>
    <t>VAT repay</t>
  </si>
  <si>
    <t>Clerk's exp</t>
  </si>
  <si>
    <t>Payment Check</t>
  </si>
  <si>
    <t>Receipt Check</t>
  </si>
  <si>
    <t>Vat Paid</t>
  </si>
  <si>
    <t>Projects</t>
  </si>
  <si>
    <t>ERNLLCA subscription</t>
  </si>
  <si>
    <t>CPRE subscription</t>
  </si>
  <si>
    <t>SLCC subscription (half only)</t>
  </si>
  <si>
    <t>Grants / donations</t>
  </si>
  <si>
    <t>Audit fees</t>
  </si>
  <si>
    <t xml:space="preserve">Projects </t>
  </si>
  <si>
    <t>Capital expenditure</t>
  </si>
  <si>
    <t>Garton on the Wolds</t>
  </si>
  <si>
    <t>General Savings Account</t>
  </si>
  <si>
    <t>Interest</t>
  </si>
  <si>
    <t>A/C Balance</t>
  </si>
  <si>
    <t>Garton on the Wolds Parish Council</t>
  </si>
  <si>
    <t xml:space="preserve">                                                                         Closing Balance </t>
  </si>
  <si>
    <r>
      <rPr>
        <b/>
        <sz val="12"/>
        <color theme="1"/>
        <rFont val="Calibri"/>
        <family val="2"/>
        <scheme val="minor"/>
      </rPr>
      <t>Savings Account</t>
    </r>
    <r>
      <rPr>
        <sz val="12"/>
        <color theme="1"/>
        <rFont val="Calibri"/>
        <family val="2"/>
        <scheme val="minor"/>
      </rPr>
      <t xml:space="preserve"> </t>
    </r>
  </si>
  <si>
    <t>Cash Book</t>
  </si>
  <si>
    <t>Projects fund</t>
  </si>
  <si>
    <t>Less transfer to current account</t>
  </si>
  <si>
    <t>Plus interest</t>
  </si>
  <si>
    <t xml:space="preserve">                    Closing Balance - Savings Funds </t>
  </si>
  <si>
    <t xml:space="preserve">                                                          Closing Balance </t>
  </si>
  <si>
    <t>Administration</t>
  </si>
  <si>
    <t>Outdoor spaces</t>
  </si>
  <si>
    <t>Out Spac</t>
  </si>
  <si>
    <t>Accounts</t>
  </si>
  <si>
    <t xml:space="preserve">Current </t>
  </si>
  <si>
    <t>Savings</t>
  </si>
  <si>
    <t>Transfers</t>
  </si>
  <si>
    <t>N/A</t>
  </si>
  <si>
    <t>Account  Transfers</t>
  </si>
  <si>
    <t>GARTON ON THE WOLDS PARISH COUNCIL</t>
  </si>
  <si>
    <t>Donations</t>
  </si>
  <si>
    <t>Cap Exp</t>
  </si>
  <si>
    <t>Other</t>
  </si>
  <si>
    <t>U/R VAT</t>
  </si>
  <si>
    <t>Less Payments</t>
  </si>
  <si>
    <t>Utilities</t>
  </si>
  <si>
    <t>Less transfers to savings account</t>
  </si>
  <si>
    <t>|</t>
  </si>
  <si>
    <t>Legal and professional fees (inc payroll services)</t>
  </si>
  <si>
    <t>Electricity</t>
  </si>
  <si>
    <t>Clerk's WFH allowance</t>
  </si>
  <si>
    <t xml:space="preserve">Clerk's WFH </t>
  </si>
  <si>
    <t>Less transfers to current account</t>
  </si>
  <si>
    <t>Plus outstanding transfers from savings account</t>
  </si>
  <si>
    <t>30th April</t>
  </si>
  <si>
    <t>Opening Balance 1st April 2024</t>
  </si>
  <si>
    <t>Budget for 2024/25</t>
  </si>
  <si>
    <t>Plus transfers from current account</t>
  </si>
  <si>
    <t>Savings Funds</t>
  </si>
  <si>
    <t>Opening balance</t>
  </si>
  <si>
    <t>Opening Balances</t>
  </si>
  <si>
    <t>Project Fund</t>
  </si>
  <si>
    <t xml:space="preserve"> Projects Fund (inc. in above Savings Fund closing balance)</t>
  </si>
  <si>
    <t>1 month to 30th April 2025</t>
  </si>
  <si>
    <t>1 month</t>
  </si>
  <si>
    <t>Budget 2025/26</t>
  </si>
  <si>
    <t>Suggested precept for 2025/26</t>
  </si>
  <si>
    <t>Opening Balance 1st April 2025</t>
  </si>
  <si>
    <t>1st April</t>
  </si>
  <si>
    <t>ERNLLCA</t>
  </si>
  <si>
    <t>Online</t>
  </si>
  <si>
    <t>P25/26-1</t>
  </si>
  <si>
    <t>16th April</t>
  </si>
  <si>
    <t>ERYC</t>
  </si>
  <si>
    <t>Credit</t>
  </si>
  <si>
    <t>R25/26-1</t>
  </si>
  <si>
    <t>HMRC</t>
  </si>
  <si>
    <t>28th April</t>
  </si>
  <si>
    <t>R25/26-2</t>
  </si>
  <si>
    <t>P25/26-2</t>
  </si>
  <si>
    <t>Natwest</t>
  </si>
  <si>
    <t>Full Bank Reconciliation 31st May 2025</t>
  </si>
  <si>
    <t>Balance per Bank Statement 31st May</t>
  </si>
  <si>
    <t>1st May</t>
  </si>
  <si>
    <t>Catherine Simpson (Clerk)</t>
  </si>
  <si>
    <t>P25/26-3</t>
  </si>
  <si>
    <t>Kaye Middleton</t>
  </si>
  <si>
    <t>P25/26-4</t>
  </si>
  <si>
    <t>P25/26-5</t>
  </si>
  <si>
    <t>15th May</t>
  </si>
  <si>
    <t>Aubergine</t>
  </si>
  <si>
    <t>P25/26-6</t>
  </si>
  <si>
    <t>Wold Rangers</t>
  </si>
  <si>
    <t>P25/26-7</t>
  </si>
  <si>
    <t>16th May</t>
  </si>
  <si>
    <t>Richard Dixon</t>
  </si>
  <si>
    <t>P25/26-8</t>
  </si>
  <si>
    <t>29th May</t>
  </si>
  <si>
    <t>Alison Botten</t>
  </si>
  <si>
    <t>P25/26-9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</si>
</sst>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\(#,##0\)"/>
    <numFmt numFmtId="165" formatCode="#,##0.00;[Red]\(#,##0.00\)"/>
    <numFmt numFmtId="166" formatCode="&quot;£&quot;#,##0.00"/>
    <numFmt numFmtId="167" formatCode="&quot;£&quot;#,##0"/>
    <numFmt numFmtId="168" formatCode="0.00_ ;[Red]\-0.00\ 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/>
    <xf numFmtId="0" fontId="0" fillId="0" borderId="4" xfId="0" applyBorder="1"/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0" xfId="0" applyNumberFormat="1"/>
    <xf numFmtId="0" fontId="4" fillId="0" borderId="0" xfId="0" applyFont="1"/>
    <xf numFmtId="164" fontId="0" fillId="0" borderId="3" xfId="0" applyNumberForma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4" fontId="0" fillId="0" borderId="2" xfId="0" applyNumberFormat="1" applyBorder="1"/>
    <xf numFmtId="0" fontId="5" fillId="0" borderId="0" xfId="0" applyFont="1"/>
    <xf numFmtId="164" fontId="0" fillId="0" borderId="0" xfId="0" applyNumberFormat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/>
    <xf numFmtId="166" fontId="0" fillId="0" borderId="1" xfId="0" applyNumberFormat="1" applyBorder="1"/>
    <xf numFmtId="167" fontId="0" fillId="0" borderId="6" xfId="0" applyNumberFormat="1" applyBorder="1" applyAlignment="1">
      <alignment horizontal="right"/>
    </xf>
    <xf numFmtId="165" fontId="1" fillId="0" borderId="2" xfId="0" applyNumberFormat="1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1" fillId="0" borderId="0" xfId="0" applyNumberFormat="1" applyFont="1"/>
    <xf numFmtId="0" fontId="0" fillId="0" borderId="5" xfId="0" applyBorder="1"/>
    <xf numFmtId="0" fontId="0" fillId="0" borderId="8" xfId="0" applyBorder="1"/>
    <xf numFmtId="0" fontId="0" fillId="0" borderId="10" xfId="0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10" xfId="0" applyNumberFormat="1" applyBorder="1"/>
    <xf numFmtId="165" fontId="0" fillId="0" borderId="0" xfId="0" applyNumberFormat="1"/>
    <xf numFmtId="168" fontId="0" fillId="0" borderId="7" xfId="0" applyNumberFormat="1" applyBorder="1"/>
    <xf numFmtId="49" fontId="4" fillId="0" borderId="0" xfId="0" applyNumberFormat="1" applyFont="1"/>
    <xf numFmtId="49" fontId="14" fillId="0" borderId="0" xfId="0" applyNumberFormat="1" applyFont="1"/>
    <xf numFmtId="49" fontId="0" fillId="0" borderId="0" xfId="0" applyNumberFormat="1"/>
    <xf numFmtId="2" fontId="1" fillId="0" borderId="0" xfId="0" applyNumberFormat="1" applyFont="1" applyAlignment="1">
      <alignment horizontal="center"/>
    </xf>
    <xf numFmtId="2" fontId="15" fillId="0" borderId="0" xfId="0" applyNumberFormat="1" applyFont="1"/>
    <xf numFmtId="2" fontId="16" fillId="0" borderId="0" xfId="0" applyNumberFormat="1" applyFont="1"/>
    <xf numFmtId="166" fontId="1" fillId="0" borderId="2" xfId="0" applyNumberFormat="1" applyFont="1" applyBorder="1"/>
    <xf numFmtId="166" fontId="13" fillId="0" borderId="0" xfId="0" applyNumberFormat="1" applyFont="1"/>
    <xf numFmtId="166" fontId="13" fillId="0" borderId="1" xfId="0" applyNumberFormat="1" applyFont="1" applyBorder="1"/>
    <xf numFmtId="0" fontId="0" fillId="0" borderId="11" xfId="0" applyBorder="1"/>
    <xf numFmtId="0" fontId="0" fillId="0" borderId="13" xfId="0" applyBorder="1"/>
    <xf numFmtId="2" fontId="1" fillId="3" borderId="0" xfId="0" applyNumberFormat="1" applyFont="1" applyFill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3" borderId="10" xfId="0" applyFill="1" applyBorder="1"/>
    <xf numFmtId="168" fontId="0" fillId="3" borderId="12" xfId="0" applyNumberFormat="1" applyFill="1" applyBorder="1"/>
    <xf numFmtId="2" fontId="1" fillId="2" borderId="9" xfId="0" applyNumberFormat="1" applyFont="1" applyFill="1" applyBorder="1"/>
    <xf numFmtId="0" fontId="17" fillId="0" borderId="0" xfId="0" applyFont="1"/>
    <xf numFmtId="0" fontId="18" fillId="0" borderId="0" xfId="0" applyFont="1"/>
    <xf numFmtId="168" fontId="16" fillId="0" borderId="2" xfId="0" applyNumberFormat="1" applyFont="1" applyBorder="1"/>
    <xf numFmtId="168" fontId="1" fillId="3" borderId="12" xfId="0" applyNumberFormat="1" applyFont="1" applyFill="1" applyBorder="1"/>
    <xf numFmtId="0" fontId="0" fillId="0" borderId="6" xfId="0" applyBorder="1"/>
    <xf numFmtId="0" fontId="19" fillId="0" borderId="0" xfId="0" applyFont="1"/>
    <xf numFmtId="2" fontId="0" fillId="0" borderId="14" xfId="0" applyNumberFormat="1" applyBorder="1"/>
    <xf numFmtId="2" fontId="0" fillId="0" borderId="6" xfId="0" applyNumberFormat="1" applyBorder="1"/>
    <xf numFmtId="2" fontId="0" fillId="0" borderId="15" xfId="0" applyNumberFormat="1" applyBorder="1"/>
    <xf numFmtId="1" fontId="0" fillId="0" borderId="0" xfId="0" applyNumberFormat="1"/>
    <xf numFmtId="168" fontId="1" fillId="3" borderId="0" xfId="0" applyNumberFormat="1" applyFont="1" applyFill="1"/>
    <xf numFmtId="2" fontId="1" fillId="0" borderId="8" xfId="0" applyNumberFormat="1" applyFont="1" applyBorder="1"/>
    <xf numFmtId="2" fontId="1" fillId="0" borderId="10" xfId="0" applyNumberFormat="1" applyFont="1" applyBorder="1"/>
    <xf numFmtId="2" fontId="1" fillId="2" borderId="10" xfId="0" applyNumberFormat="1" applyFont="1" applyFill="1" applyBorder="1"/>
    <xf numFmtId="2" fontId="1" fillId="2" borderId="8" xfId="0" applyNumberFormat="1" applyFont="1" applyFill="1" applyBorder="1"/>
    <xf numFmtId="2" fontId="1" fillId="2" borderId="5" xfId="0" applyNumberFormat="1" applyFont="1" applyFill="1" applyBorder="1"/>
    <xf numFmtId="2" fontId="15" fillId="0" borderId="8" xfId="0" applyNumberFormat="1" applyFont="1" applyBorder="1"/>
    <xf numFmtId="2" fontId="1" fillId="0" borderId="0" xfId="0" applyNumberFormat="1" applyFont="1"/>
    <xf numFmtId="2" fontId="1" fillId="2" borderId="0" xfId="0" applyNumberFormat="1" applyFont="1" applyFill="1"/>
    <xf numFmtId="49" fontId="1" fillId="0" borderId="0" xfId="0" applyNumberFormat="1" applyFont="1"/>
    <xf numFmtId="0" fontId="20" fillId="0" borderId="0" xfId="0" applyFont="1" applyAlignment="1">
      <alignment horizontal="center" vertical="center"/>
    </xf>
    <xf numFmtId="2" fontId="21" fillId="0" borderId="10" xfId="0" applyNumberFormat="1" applyFont="1" applyBorder="1"/>
    <xf numFmtId="2" fontId="0" fillId="0" borderId="8" xfId="0" applyNumberFormat="1" applyFont="1" applyFill="1" applyBorder="1"/>
    <xf numFmtId="2" fontId="0" fillId="0" borderId="1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herine%20Clark/Dropbox/GOTW/Finance/Monthly%20Finance%20Spread%20Sheets/2019/31st%20March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Comparison"/>
      <sheetName val="Receipts"/>
      <sheetName val="Payments"/>
      <sheetName val="Full Bank Reconciliation"/>
      <sheetName val="PKF Bank Rec"/>
      <sheetName val="Savings Account"/>
      <sheetName val="Budget 2018-19"/>
      <sheetName val="Sheet1"/>
    </sheetNames>
    <sheetDataSet>
      <sheetData sheetId="0"/>
      <sheetData sheetId="1"/>
      <sheetData sheetId="2"/>
      <sheetData sheetId="3"/>
      <sheetData sheetId="4"/>
      <sheetData sheetId="5">
        <row r="15">
          <cell r="C15"/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workbookViewId="0">
      <selection activeCell="B13" sqref="B13"/>
    </sheetView>
  </sheetViews>
  <sheetFormatPr defaultRowHeight="14.4" x14ac:dyDescent="0.3"/>
  <cols>
    <col min="1" max="1" width="57.33203125" customWidth="1"/>
    <col min="2" max="3" width="12.88671875" style="26" customWidth="1"/>
  </cols>
  <sheetData>
    <row r="1" spans="1:3" ht="15.6" x14ac:dyDescent="0.3">
      <c r="A1" s="22" t="s">
        <v>71</v>
      </c>
    </row>
    <row r="2" spans="1:3" ht="15.6" x14ac:dyDescent="0.3">
      <c r="A2" s="23"/>
    </row>
    <row r="3" spans="1:3" ht="15.6" x14ac:dyDescent="0.3">
      <c r="A3" s="22" t="s">
        <v>131</v>
      </c>
    </row>
    <row r="4" spans="1:3" ht="15.6" x14ac:dyDescent="0.3">
      <c r="A4" s="24"/>
      <c r="B4" s="27" t="s">
        <v>0</v>
      </c>
      <c r="C4" s="27" t="s">
        <v>0</v>
      </c>
    </row>
    <row r="5" spans="1:3" ht="15.6" x14ac:dyDescent="0.3">
      <c r="A5" s="24" t="s">
        <v>1</v>
      </c>
    </row>
    <row r="6" spans="1:3" ht="15.6" x14ac:dyDescent="0.3">
      <c r="A6" s="25" t="s">
        <v>132</v>
      </c>
      <c r="B6" s="26">
        <v>5297.91</v>
      </c>
    </row>
    <row r="7" spans="1:3" ht="15.6" x14ac:dyDescent="0.3">
      <c r="A7" s="25" t="s">
        <v>2</v>
      </c>
    </row>
    <row r="8" spans="1:3" ht="15.6" x14ac:dyDescent="0.3">
      <c r="A8" s="25" t="s">
        <v>3</v>
      </c>
    </row>
    <row r="9" spans="1:3" ht="15.6" x14ac:dyDescent="0.3">
      <c r="A9" s="25" t="s">
        <v>96</v>
      </c>
    </row>
    <row r="10" spans="1:3" ht="15.6" x14ac:dyDescent="0.3">
      <c r="A10" s="25" t="s">
        <v>103</v>
      </c>
    </row>
    <row r="11" spans="1:3" ht="15.6" x14ac:dyDescent="0.3">
      <c r="A11" s="23"/>
      <c r="B11" s="19">
        <f>B6+B7-B8+B10</f>
        <v>5297.91</v>
      </c>
      <c r="C11" s="26">
        <f>SUM(B6:B7)-B8-B9+B10</f>
        <v>5297.91</v>
      </c>
    </row>
    <row r="12" spans="1:3" ht="15.6" x14ac:dyDescent="0.3">
      <c r="A12" s="23" t="s">
        <v>73</v>
      </c>
    </row>
    <row r="13" spans="1:3" ht="15.6" x14ac:dyDescent="0.3">
      <c r="A13" s="23" t="s">
        <v>132</v>
      </c>
      <c r="B13" s="26">
        <v>14455.48</v>
      </c>
    </row>
    <row r="14" spans="1:3" ht="15.6" x14ac:dyDescent="0.3">
      <c r="A14" s="23" t="s">
        <v>2</v>
      </c>
      <c r="C14" s="26">
        <f>B13+B14-B15</f>
        <v>14455.48</v>
      </c>
    </row>
    <row r="15" spans="1:3" ht="15.6" x14ac:dyDescent="0.3">
      <c r="A15" s="23" t="s">
        <v>102</v>
      </c>
    </row>
    <row r="16" spans="1:3" ht="16.2" thickBot="1" x14ac:dyDescent="0.35">
      <c r="A16" s="23" t="s">
        <v>72</v>
      </c>
      <c r="C16" s="43">
        <f>C11+C14</f>
        <v>19753.39</v>
      </c>
    </row>
    <row r="17" spans="1:11" ht="16.2" thickTop="1" x14ac:dyDescent="0.3">
      <c r="A17" s="23"/>
      <c r="C17" s="28"/>
    </row>
    <row r="18" spans="1:11" ht="15.6" x14ac:dyDescent="0.3">
      <c r="A18" s="22" t="s">
        <v>4</v>
      </c>
      <c r="C18" s="28"/>
    </row>
    <row r="19" spans="1:11" ht="15.6" x14ac:dyDescent="0.3">
      <c r="A19" s="22"/>
      <c r="C19" s="28"/>
    </row>
    <row r="20" spans="1:11" s="3" customFormat="1" ht="15.6" x14ac:dyDescent="0.3">
      <c r="A20" s="24" t="s">
        <v>74</v>
      </c>
      <c r="B20" s="28"/>
      <c r="C20" s="28"/>
    </row>
    <row r="21" spans="1:11" ht="15.6" x14ac:dyDescent="0.3">
      <c r="A21" s="23" t="s">
        <v>117</v>
      </c>
      <c r="B21" s="26">
        <v>2731.15</v>
      </c>
    </row>
    <row r="22" spans="1:11" ht="15.6" x14ac:dyDescent="0.3">
      <c r="A22" s="23" t="s">
        <v>5</v>
      </c>
      <c r="B22" s="26">
        <f>'Cash book'!L97-'Cash book'!K97</f>
        <v>4802.08</v>
      </c>
    </row>
    <row r="23" spans="1:11" ht="15.6" x14ac:dyDescent="0.3">
      <c r="A23" s="23" t="s">
        <v>94</v>
      </c>
      <c r="B23" s="4">
        <f>'Cash book'!F97</f>
        <v>2235.3200000000002</v>
      </c>
      <c r="C23"/>
      <c r="E23" s="4"/>
      <c r="F23" s="4"/>
      <c r="G23" s="4"/>
      <c r="H23" s="4"/>
      <c r="I23" s="4"/>
      <c r="J23" s="4"/>
      <c r="K23" s="4"/>
    </row>
    <row r="24" spans="1:11" ht="15.6" x14ac:dyDescent="0.3">
      <c r="A24" s="23" t="s">
        <v>6</v>
      </c>
      <c r="C24" s="26">
        <f>B21+B22-B23</f>
        <v>5297.91</v>
      </c>
      <c r="E24" s="4"/>
      <c r="F24" s="4"/>
      <c r="G24" s="4"/>
      <c r="H24" s="4"/>
      <c r="I24" s="4"/>
      <c r="J24" s="4"/>
      <c r="K24" s="4"/>
    </row>
    <row r="25" spans="1:11" x14ac:dyDescent="0.3">
      <c r="B25"/>
      <c r="C25"/>
      <c r="E25" s="4"/>
      <c r="F25" s="4"/>
      <c r="G25" s="4"/>
      <c r="H25" s="4"/>
      <c r="I25" s="4"/>
      <c r="J25" s="4"/>
      <c r="K25" s="4"/>
    </row>
    <row r="26" spans="1:11" x14ac:dyDescent="0.3">
      <c r="B26"/>
      <c r="C26"/>
      <c r="E26" s="4"/>
      <c r="F26" s="4"/>
      <c r="G26" s="4"/>
      <c r="H26" s="4"/>
      <c r="I26" s="4"/>
      <c r="J26" s="4"/>
      <c r="K26" s="4"/>
    </row>
    <row r="27" spans="1:11" ht="15.6" x14ac:dyDescent="0.3">
      <c r="A27" s="23" t="s">
        <v>105</v>
      </c>
      <c r="B27" s="44">
        <v>14441</v>
      </c>
      <c r="C27" s="44"/>
    </row>
    <row r="28" spans="1:11" ht="15.6" x14ac:dyDescent="0.3">
      <c r="A28" s="23" t="s">
        <v>75</v>
      </c>
      <c r="B28" s="44">
        <f>'[1]Savings Account'!C15</f>
        <v>0</v>
      </c>
      <c r="C28" s="44"/>
    </row>
    <row r="29" spans="1:11" ht="15.6" x14ac:dyDescent="0.3">
      <c r="A29" s="23" t="s">
        <v>76</v>
      </c>
      <c r="B29" s="44"/>
      <c r="C29" s="44"/>
    </row>
    <row r="30" spans="1:11" ht="15.6" x14ac:dyDescent="0.3">
      <c r="A30" s="23" t="s">
        <v>107</v>
      </c>
      <c r="B30" s="44"/>
      <c r="C30" s="44"/>
    </row>
    <row r="31" spans="1:11" ht="15.6" x14ac:dyDescent="0.3">
      <c r="A31" s="23" t="s">
        <v>77</v>
      </c>
      <c r="B31" s="44">
        <f>'Cash book'!K97</f>
        <v>14.48</v>
      </c>
      <c r="C31" s="44"/>
    </row>
    <row r="32" spans="1:11" ht="15.6" x14ac:dyDescent="0.3">
      <c r="A32" s="23" t="s">
        <v>2</v>
      </c>
      <c r="B32" s="44"/>
      <c r="C32" s="44"/>
    </row>
    <row r="33" spans="1:3" ht="15.6" x14ac:dyDescent="0.3">
      <c r="A33" s="23" t="s">
        <v>78</v>
      </c>
      <c r="B33" s="45"/>
      <c r="C33" s="44">
        <f>B27+B28-B29+B30+B31-B32</f>
        <v>14455.48</v>
      </c>
    </row>
    <row r="36" spans="1:3" ht="15.6" x14ac:dyDescent="0.3">
      <c r="A36" s="24" t="s">
        <v>108</v>
      </c>
    </row>
    <row r="37" spans="1:3" ht="15.6" x14ac:dyDescent="0.3">
      <c r="A37" s="23"/>
    </row>
    <row r="38" spans="1:3" ht="15.6" x14ac:dyDescent="0.3">
      <c r="A38" s="23" t="s">
        <v>112</v>
      </c>
      <c r="B38" s="26">
        <f>'Savings Acc &amp; Funds '!C5</f>
        <v>5000</v>
      </c>
    </row>
    <row r="39" spans="1:3" ht="15.6" x14ac:dyDescent="0.3">
      <c r="A39" s="23"/>
    </row>
    <row r="40" spans="1:3" ht="16.2" thickBot="1" x14ac:dyDescent="0.35">
      <c r="A40" s="23" t="s">
        <v>79</v>
      </c>
      <c r="B40" s="44"/>
      <c r="C40" s="43">
        <f>C24+C33</f>
        <v>19753.39</v>
      </c>
    </row>
    <row r="41" spans="1:3" ht="16.2" thickTop="1" x14ac:dyDescent="0.3">
      <c r="A41" s="23"/>
    </row>
    <row r="42" spans="1:3" ht="15.6" x14ac:dyDescent="0.3">
      <c r="A42" s="23"/>
      <c r="B42" s="26" t="s">
        <v>11</v>
      </c>
    </row>
    <row r="43" spans="1:3" ht="15.6" x14ac:dyDescent="0.3">
      <c r="A43" s="23"/>
    </row>
    <row r="44" spans="1:3" ht="15.6" x14ac:dyDescent="0.3">
      <c r="A44" s="23"/>
    </row>
    <row r="45" spans="1:3" ht="15.6" x14ac:dyDescent="0.3">
      <c r="A45" s="23"/>
      <c r="C45" s="28"/>
    </row>
    <row r="46" spans="1:3" ht="15.6" x14ac:dyDescent="0.3">
      <c r="A46" s="23"/>
    </row>
  </sheetData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487AC-7B4A-43F4-A6C1-1662BAEA0D43}">
  <dimension ref="A1:F32"/>
  <sheetViews>
    <sheetView topLeftCell="A10" workbookViewId="0">
      <selection activeCell="F5" sqref="F5"/>
    </sheetView>
  </sheetViews>
  <sheetFormatPr defaultRowHeight="14.4" x14ac:dyDescent="0.3"/>
  <cols>
    <col min="1" max="1" width="15.109375" style="39" customWidth="1"/>
    <col min="2" max="2" width="30.88671875" style="39" customWidth="1"/>
    <col min="3" max="3" width="12.5546875" style="4" customWidth="1"/>
    <col min="5" max="5" width="12.5546875" style="4" customWidth="1"/>
    <col min="6" max="6" width="16.109375" customWidth="1"/>
  </cols>
  <sheetData>
    <row r="1" spans="1:6" x14ac:dyDescent="0.3">
      <c r="A1" s="37" t="s">
        <v>68</v>
      </c>
      <c r="B1" s="38"/>
    </row>
    <row r="2" spans="1:6" x14ac:dyDescent="0.3">
      <c r="A2" s="37"/>
      <c r="B2" s="38"/>
      <c r="C2" s="74"/>
    </row>
    <row r="3" spans="1:6" x14ac:dyDescent="0.3">
      <c r="C3" s="40" t="s">
        <v>111</v>
      </c>
      <c r="D3" s="2" t="s">
        <v>33</v>
      </c>
      <c r="E3" s="40" t="s">
        <v>69</v>
      </c>
      <c r="F3" s="40" t="s">
        <v>109</v>
      </c>
    </row>
    <row r="4" spans="1:6" x14ac:dyDescent="0.3">
      <c r="F4" s="72">
        <v>14441</v>
      </c>
    </row>
    <row r="5" spans="1:6" x14ac:dyDescent="0.3">
      <c r="B5" s="73" t="s">
        <v>110</v>
      </c>
      <c r="C5" s="4">
        <v>5000</v>
      </c>
      <c r="D5" s="71"/>
    </row>
    <row r="6" spans="1:6" x14ac:dyDescent="0.3">
      <c r="A6" s="39" t="s">
        <v>104</v>
      </c>
      <c r="D6" s="4"/>
      <c r="E6" s="4">
        <v>14.48</v>
      </c>
    </row>
    <row r="7" spans="1:6" x14ac:dyDescent="0.3">
      <c r="D7" s="4"/>
    </row>
    <row r="8" spans="1:6" x14ac:dyDescent="0.3">
      <c r="D8" s="4"/>
      <c r="E8" s="42"/>
    </row>
    <row r="9" spans="1:6" x14ac:dyDescent="0.3">
      <c r="D9" s="4"/>
      <c r="E9" s="42"/>
    </row>
    <row r="10" spans="1:6" x14ac:dyDescent="0.3">
      <c r="D10" s="4"/>
      <c r="E10" s="42"/>
    </row>
    <row r="11" spans="1:6" x14ac:dyDescent="0.3">
      <c r="D11" s="4"/>
      <c r="E11" s="42"/>
    </row>
    <row r="12" spans="1:6" x14ac:dyDescent="0.3">
      <c r="C12" s="42"/>
      <c r="D12" s="4"/>
      <c r="E12" s="42"/>
    </row>
    <row r="13" spans="1:6" x14ac:dyDescent="0.3">
      <c r="C13" s="42"/>
      <c r="D13" s="4"/>
      <c r="E13" s="42"/>
    </row>
    <row r="14" spans="1:6" x14ac:dyDescent="0.3">
      <c r="C14" s="42"/>
      <c r="D14" s="4"/>
      <c r="E14" s="42"/>
    </row>
    <row r="15" spans="1:6" x14ac:dyDescent="0.3">
      <c r="C15" s="42"/>
      <c r="D15" s="4"/>
      <c r="E15" s="42"/>
    </row>
    <row r="16" spans="1:6" x14ac:dyDescent="0.3">
      <c r="C16" s="42"/>
      <c r="D16" s="4"/>
      <c r="E16" s="42"/>
    </row>
    <row r="17" spans="2:6" x14ac:dyDescent="0.3">
      <c r="C17" s="42"/>
      <c r="D17" s="4"/>
      <c r="E17" s="42"/>
    </row>
    <row r="18" spans="2:6" x14ac:dyDescent="0.3">
      <c r="C18" s="42"/>
      <c r="D18" s="4"/>
      <c r="E18" s="42"/>
    </row>
    <row r="19" spans="2:6" x14ac:dyDescent="0.3">
      <c r="C19" s="42"/>
      <c r="D19" s="4"/>
      <c r="E19" s="42"/>
    </row>
    <row r="20" spans="2:6" x14ac:dyDescent="0.3">
      <c r="C20" s="42"/>
      <c r="D20" s="4"/>
      <c r="E20" s="42"/>
    </row>
    <row r="21" spans="2:6" x14ac:dyDescent="0.3">
      <c r="C21" s="42"/>
      <c r="D21" s="4"/>
      <c r="E21" s="42"/>
    </row>
    <row r="22" spans="2:6" x14ac:dyDescent="0.3">
      <c r="C22" s="42"/>
      <c r="D22" s="4"/>
      <c r="E22" s="42"/>
    </row>
    <row r="23" spans="2:6" x14ac:dyDescent="0.3">
      <c r="C23" s="42"/>
      <c r="D23" s="4"/>
      <c r="E23" s="42"/>
    </row>
    <row r="24" spans="2:6" x14ac:dyDescent="0.3">
      <c r="C24" s="42"/>
      <c r="D24" s="4"/>
      <c r="E24" s="41"/>
    </row>
    <row r="25" spans="2:6" x14ac:dyDescent="0.3">
      <c r="C25" s="42"/>
      <c r="D25" s="4"/>
      <c r="E25" s="42"/>
    </row>
    <row r="26" spans="2:6" x14ac:dyDescent="0.3">
      <c r="C26" s="42"/>
      <c r="D26" s="4"/>
      <c r="E26" s="42"/>
    </row>
    <row r="27" spans="2:6" x14ac:dyDescent="0.3">
      <c r="C27" s="42"/>
      <c r="D27" s="4"/>
      <c r="E27" s="42"/>
    </row>
    <row r="28" spans="2:6" x14ac:dyDescent="0.3">
      <c r="C28" s="42"/>
      <c r="D28" s="4"/>
      <c r="E28" s="42"/>
    </row>
    <row r="29" spans="2:6" x14ac:dyDescent="0.3">
      <c r="C29" s="42"/>
      <c r="D29" s="4"/>
      <c r="E29" s="42"/>
    </row>
    <row r="30" spans="2:6" x14ac:dyDescent="0.3">
      <c r="C30" s="42"/>
      <c r="D30" s="4"/>
      <c r="E30" s="42"/>
    </row>
    <row r="31" spans="2:6" x14ac:dyDescent="0.3">
      <c r="B31" s="73" t="s">
        <v>33</v>
      </c>
      <c r="C31" s="18">
        <f t="shared" ref="C31" si="0">SUM(C5:C29)</f>
        <v>5000</v>
      </c>
      <c r="D31" s="18">
        <f>SUM(D5:D29)</f>
        <v>0</v>
      </c>
      <c r="E31" s="18">
        <f>SUM(E6:E30)</f>
        <v>14.48</v>
      </c>
      <c r="F31" s="18">
        <f>F4+D31+E31</f>
        <v>14455.48</v>
      </c>
    </row>
    <row r="32" spans="2:6" x14ac:dyDescent="0.3">
      <c r="F32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9"/>
  <sheetViews>
    <sheetView topLeftCell="A8" workbookViewId="0">
      <selection activeCell="H2" sqref="H2"/>
    </sheetView>
  </sheetViews>
  <sheetFormatPr defaultRowHeight="14.4" x14ac:dyDescent="0.3"/>
  <cols>
    <col min="1" max="1" width="46" customWidth="1"/>
    <col min="2" max="2" width="11.33203125" customWidth="1"/>
    <col min="3" max="3" width="4.6640625" customWidth="1"/>
    <col min="4" max="4" width="11.5546875" customWidth="1"/>
    <col min="5" max="5" width="3.88671875" customWidth="1"/>
    <col min="6" max="6" width="11.5546875" customWidth="1"/>
    <col min="7" max="7" width="4.33203125" customWidth="1"/>
    <col min="8" max="8" width="12.109375" customWidth="1"/>
    <col min="9" max="9" width="6" customWidth="1"/>
    <col min="10" max="10" width="37.44140625" customWidth="1"/>
  </cols>
  <sheetData>
    <row r="1" spans="1:10" x14ac:dyDescent="0.3">
      <c r="A1" s="3" t="s">
        <v>89</v>
      </c>
      <c r="B1" s="3"/>
      <c r="H1" s="13">
        <v>1</v>
      </c>
      <c r="I1" s="13"/>
      <c r="J1" s="15"/>
    </row>
    <row r="2" spans="1:10" x14ac:dyDescent="0.3">
      <c r="A2" s="3" t="s">
        <v>7</v>
      </c>
      <c r="B2" s="2" t="s">
        <v>8</v>
      </c>
      <c r="D2" s="2" t="s">
        <v>114</v>
      </c>
      <c r="E2" s="2"/>
      <c r="F2" s="2" t="s">
        <v>9</v>
      </c>
      <c r="G2" s="2"/>
      <c r="H2" s="2" t="s">
        <v>10</v>
      </c>
      <c r="I2" s="3"/>
      <c r="J2" s="7"/>
    </row>
    <row r="3" spans="1:10" ht="15.6" x14ac:dyDescent="0.3">
      <c r="A3" s="24" t="s">
        <v>113</v>
      </c>
      <c r="B3" s="12" t="s">
        <v>11</v>
      </c>
      <c r="C3" s="12"/>
      <c r="D3" s="2" t="s">
        <v>12</v>
      </c>
      <c r="E3" s="2"/>
      <c r="F3" s="2" t="s">
        <v>12</v>
      </c>
      <c r="G3" s="2"/>
      <c r="H3" s="2" t="s">
        <v>12</v>
      </c>
      <c r="I3" s="3"/>
      <c r="J3" s="3"/>
    </row>
    <row r="4" spans="1:10" x14ac:dyDescent="0.3">
      <c r="B4" s="3"/>
      <c r="C4" s="3"/>
      <c r="D4" s="16" t="s">
        <v>13</v>
      </c>
    </row>
    <row r="5" spans="1:10" x14ac:dyDescent="0.3">
      <c r="A5" s="3"/>
      <c r="B5" s="12" t="s">
        <v>0</v>
      </c>
      <c r="C5" s="3"/>
      <c r="D5" s="12" t="s">
        <v>0</v>
      </c>
      <c r="F5" s="12" t="s">
        <v>0</v>
      </c>
      <c r="H5" s="12" t="s">
        <v>0</v>
      </c>
    </row>
    <row r="6" spans="1:10" x14ac:dyDescent="0.3">
      <c r="A6" s="10" t="s">
        <v>14</v>
      </c>
    </row>
    <row r="7" spans="1:10" x14ac:dyDescent="0.3">
      <c r="A7" t="s">
        <v>15</v>
      </c>
      <c r="B7" s="35">
        <f>'Cash book'!G97</f>
        <v>4250</v>
      </c>
      <c r="C7" s="9"/>
      <c r="E7" s="9"/>
      <c r="F7" s="9"/>
      <c r="G7" s="9"/>
      <c r="H7" s="35">
        <f>Budget!H37</f>
        <v>8500</v>
      </c>
      <c r="I7" s="9"/>
    </row>
    <row r="8" spans="1:10" x14ac:dyDescent="0.3">
      <c r="A8" t="s">
        <v>16</v>
      </c>
      <c r="B8" s="35">
        <f>'Cash book'!J97+'Cash book'!K97</f>
        <v>566.56000000000006</v>
      </c>
      <c r="C8" s="9"/>
      <c r="D8" s="9"/>
      <c r="E8" s="9"/>
      <c r="F8" s="9"/>
      <c r="G8" s="9"/>
      <c r="H8" s="35">
        <v>0</v>
      </c>
      <c r="I8" s="9"/>
    </row>
    <row r="9" spans="1:10" x14ac:dyDescent="0.3">
      <c r="A9" t="s">
        <v>17</v>
      </c>
      <c r="B9" s="35">
        <f>'Cash book'!H97</f>
        <v>0</v>
      </c>
      <c r="C9" s="9"/>
      <c r="D9" s="9"/>
      <c r="E9" s="9"/>
      <c r="F9" s="9"/>
      <c r="G9" s="9"/>
      <c r="H9" s="35">
        <v>0</v>
      </c>
      <c r="I9" s="9"/>
    </row>
    <row r="10" spans="1:10" x14ac:dyDescent="0.3">
      <c r="B10" s="9"/>
      <c r="C10" s="9"/>
      <c r="D10" s="9"/>
      <c r="E10" s="9"/>
      <c r="F10" s="9"/>
      <c r="G10" s="9"/>
      <c r="H10" s="9"/>
      <c r="I10" s="9"/>
    </row>
    <row r="11" spans="1:10" x14ac:dyDescent="0.3">
      <c r="B11" s="11"/>
      <c r="C11" s="9"/>
      <c r="D11" s="11"/>
      <c r="E11" s="9"/>
      <c r="F11" s="11"/>
      <c r="G11" s="9"/>
      <c r="H11" s="11"/>
      <c r="I11" s="9"/>
    </row>
    <row r="12" spans="1:10" x14ac:dyDescent="0.3">
      <c r="A12" t="s">
        <v>18</v>
      </c>
      <c r="B12" s="35">
        <f>SUM(B7:B9)</f>
        <v>4816.5600000000004</v>
      </c>
      <c r="C12" s="9"/>
      <c r="D12" s="35">
        <f>+H12*$H$1/12</f>
        <v>708.33333333333337</v>
      </c>
      <c r="E12" s="9"/>
      <c r="F12" s="35">
        <f>+B12-D12</f>
        <v>4108.2266666666674</v>
      </c>
      <c r="G12" s="9"/>
      <c r="H12" s="35">
        <f>SUM(H7:H11)</f>
        <v>8500</v>
      </c>
      <c r="I12" s="9"/>
    </row>
    <row r="13" spans="1:10" x14ac:dyDescent="0.3">
      <c r="B13" s="9"/>
      <c r="C13" s="9"/>
      <c r="D13" s="9"/>
      <c r="E13" s="9"/>
      <c r="F13" s="9"/>
      <c r="G13" s="9"/>
      <c r="H13" s="9"/>
      <c r="I13" s="9"/>
    </row>
    <row r="14" spans="1:10" x14ac:dyDescent="0.3">
      <c r="A14" s="10" t="s">
        <v>19</v>
      </c>
      <c r="B14" s="9"/>
      <c r="C14" s="9"/>
      <c r="D14" s="9"/>
      <c r="E14" s="9"/>
      <c r="F14" s="9"/>
      <c r="G14" s="9"/>
      <c r="H14" s="9"/>
      <c r="I14" s="9"/>
    </row>
    <row r="15" spans="1:10" x14ac:dyDescent="0.3">
      <c r="A15" t="s">
        <v>20</v>
      </c>
      <c r="B15" s="35">
        <f>'Cash book'!M97</f>
        <v>805.55</v>
      </c>
      <c r="C15" s="9"/>
      <c r="D15" s="35">
        <f t="shared" ref="D15:D29" si="0">+H15*$H$1/12</f>
        <v>193.75</v>
      </c>
      <c r="E15" s="9"/>
      <c r="F15" s="9">
        <f t="shared" ref="F15:F30" si="1">-B15+D15</f>
        <v>-611.79999999999995</v>
      </c>
      <c r="G15" s="9"/>
      <c r="H15" s="35">
        <f>Budget!H7</f>
        <v>2325</v>
      </c>
      <c r="I15" s="9"/>
    </row>
    <row r="16" spans="1:10" x14ac:dyDescent="0.3">
      <c r="A16" t="s">
        <v>21</v>
      </c>
      <c r="B16" s="35">
        <f>'Cash book'!O97</f>
        <v>0</v>
      </c>
      <c r="C16" s="9"/>
      <c r="D16" s="35">
        <f t="shared" si="0"/>
        <v>8.3333333333333339</v>
      </c>
      <c r="E16" s="9"/>
      <c r="F16" s="9">
        <f t="shared" si="1"/>
        <v>8.3333333333333339</v>
      </c>
      <c r="G16" s="9"/>
      <c r="H16" s="35">
        <f>Budget!H8</f>
        <v>100</v>
      </c>
      <c r="I16" s="9"/>
    </row>
    <row r="17" spans="1:9" x14ac:dyDescent="0.3">
      <c r="A17" t="s">
        <v>100</v>
      </c>
      <c r="B17" s="35">
        <f>'Cash book'!N97</f>
        <v>0</v>
      </c>
      <c r="C17" s="9"/>
      <c r="D17" s="35">
        <f t="shared" si="0"/>
        <v>13</v>
      </c>
      <c r="E17" s="9"/>
      <c r="F17" s="9">
        <f t="shared" si="1"/>
        <v>13</v>
      </c>
      <c r="G17" s="9"/>
      <c r="H17" s="35">
        <f>Budget!H9</f>
        <v>156</v>
      </c>
      <c r="I17" s="9"/>
    </row>
    <row r="18" spans="1:9" x14ac:dyDescent="0.3">
      <c r="A18" t="s">
        <v>22</v>
      </c>
      <c r="B18" s="35">
        <f>'Cash book'!AA97</f>
        <v>0</v>
      </c>
      <c r="C18" s="9"/>
      <c r="D18" s="35">
        <f>+H10*$H$1/12</f>
        <v>0</v>
      </c>
      <c r="E18" s="9"/>
      <c r="F18" s="9">
        <f t="shared" si="1"/>
        <v>0</v>
      </c>
      <c r="G18" s="9"/>
      <c r="H18" s="35">
        <f>Budget!H10</f>
        <v>300</v>
      </c>
      <c r="I18" s="9"/>
    </row>
    <row r="19" spans="1:9" x14ac:dyDescent="0.3">
      <c r="A19" t="s">
        <v>23</v>
      </c>
      <c r="B19" s="35">
        <f>'Cash book'!Q97</f>
        <v>621</v>
      </c>
      <c r="C19" s="9"/>
      <c r="D19" s="35">
        <f t="shared" si="0"/>
        <v>68.333333333333329</v>
      </c>
      <c r="E19" s="9"/>
      <c r="F19" s="9">
        <f t="shared" si="1"/>
        <v>-552.66666666666663</v>
      </c>
      <c r="G19" s="9"/>
      <c r="H19" s="35">
        <f>Budget!H11+Budget!H18</f>
        <v>820</v>
      </c>
      <c r="I19" s="9"/>
    </row>
    <row r="20" spans="1:9" x14ac:dyDescent="0.3">
      <c r="A20" t="s">
        <v>81</v>
      </c>
      <c r="B20" s="35">
        <f>'Cash book'!U97</f>
        <v>0</v>
      </c>
      <c r="C20" s="9"/>
      <c r="D20" s="35">
        <f t="shared" si="0"/>
        <v>83.333333333333329</v>
      </c>
      <c r="E20" s="9"/>
      <c r="F20" s="9">
        <f t="shared" si="1"/>
        <v>83.333333333333329</v>
      </c>
      <c r="G20" s="9"/>
      <c r="H20" s="35">
        <f>Budget!H21</f>
        <v>1000</v>
      </c>
      <c r="I20" s="9"/>
    </row>
    <row r="21" spans="1:9" x14ac:dyDescent="0.3">
      <c r="A21" t="s">
        <v>24</v>
      </c>
      <c r="B21" s="35">
        <f>'Cash book'!W97</f>
        <v>307.73</v>
      </c>
      <c r="C21" s="9"/>
      <c r="D21" s="35">
        <f t="shared" si="0"/>
        <v>83.333333333333329</v>
      </c>
      <c r="E21" s="9"/>
      <c r="F21" s="9">
        <f t="shared" si="1"/>
        <v>-224.3966666666667</v>
      </c>
      <c r="G21" s="9"/>
      <c r="H21" s="35">
        <f>Budget!H12</f>
        <v>1000</v>
      </c>
      <c r="I21" s="9"/>
    </row>
    <row r="22" spans="1:9" x14ac:dyDescent="0.3">
      <c r="A22" t="s">
        <v>25</v>
      </c>
      <c r="B22" s="35">
        <f>'Cash book'!R97</f>
        <v>0</v>
      </c>
      <c r="C22" s="9"/>
      <c r="D22" s="35">
        <f t="shared" si="0"/>
        <v>39.166666666666664</v>
      </c>
      <c r="E22" s="9"/>
      <c r="F22" s="9">
        <f t="shared" si="1"/>
        <v>39.166666666666664</v>
      </c>
      <c r="G22" s="9"/>
      <c r="H22" s="35">
        <f>Budget!H13</f>
        <v>470</v>
      </c>
      <c r="I22" s="9"/>
    </row>
    <row r="23" spans="1:9" x14ac:dyDescent="0.3">
      <c r="A23" t="s">
        <v>80</v>
      </c>
      <c r="B23" s="35">
        <f>'Cash book'!P97</f>
        <v>0</v>
      </c>
      <c r="C23" s="9"/>
      <c r="D23" s="35">
        <f t="shared" si="0"/>
        <v>8.3333333333333339</v>
      </c>
      <c r="E23" s="9"/>
      <c r="F23" s="9">
        <f t="shared" si="1"/>
        <v>8.3333333333333339</v>
      </c>
      <c r="G23" s="9"/>
      <c r="H23" s="35">
        <f>Budget!H22</f>
        <v>100</v>
      </c>
      <c r="I23" s="9"/>
    </row>
    <row r="24" spans="1:9" x14ac:dyDescent="0.3">
      <c r="A24" t="s">
        <v>26</v>
      </c>
      <c r="B24" s="35">
        <f>'Cash book'!T97</f>
        <v>329.27</v>
      </c>
      <c r="C24" s="9"/>
      <c r="D24" s="35">
        <f t="shared" si="0"/>
        <v>34.666666666666664</v>
      </c>
      <c r="E24" s="9"/>
      <c r="F24" s="9">
        <f t="shared" si="1"/>
        <v>-294.6033333333333</v>
      </c>
      <c r="G24" s="9"/>
      <c r="H24" s="35">
        <f>Budget!H14+Budget!H15+Budget!H16</f>
        <v>416</v>
      </c>
      <c r="I24" s="9"/>
    </row>
    <row r="25" spans="1:9" x14ac:dyDescent="0.3">
      <c r="A25" t="s">
        <v>27</v>
      </c>
      <c r="B25" s="35">
        <f>'Cash book'!X97</f>
        <v>0</v>
      </c>
      <c r="C25" s="9"/>
      <c r="D25" s="35">
        <f t="shared" si="0"/>
        <v>25</v>
      </c>
      <c r="E25" s="9"/>
      <c r="F25" s="9">
        <f t="shared" si="1"/>
        <v>25</v>
      </c>
      <c r="G25" s="9"/>
      <c r="H25" s="35">
        <f>Budget!H20</f>
        <v>300</v>
      </c>
      <c r="I25" s="9"/>
    </row>
    <row r="26" spans="1:9" x14ac:dyDescent="0.3">
      <c r="A26" t="s">
        <v>46</v>
      </c>
      <c r="B26" s="35">
        <f>'Cash book'!Z97</f>
        <v>50</v>
      </c>
      <c r="C26" s="9"/>
      <c r="D26" s="35">
        <f>+H18*$H$1/12</f>
        <v>25</v>
      </c>
      <c r="E26" s="9"/>
      <c r="F26" s="9">
        <f t="shared" si="1"/>
        <v>-25</v>
      </c>
      <c r="G26" s="9"/>
      <c r="H26" s="9">
        <f>Budget!H17</f>
        <v>400</v>
      </c>
      <c r="I26" s="9"/>
    </row>
    <row r="27" spans="1:9" x14ac:dyDescent="0.3">
      <c r="A27" t="s">
        <v>59</v>
      </c>
      <c r="B27" s="35">
        <f>'Cash book'!S97</f>
        <v>121.77</v>
      </c>
      <c r="C27" s="9"/>
      <c r="D27" s="35">
        <f t="shared" si="0"/>
        <v>83.333333333333329</v>
      </c>
      <c r="E27" s="9"/>
      <c r="F27" s="9">
        <f t="shared" si="1"/>
        <v>-38.436666666666667</v>
      </c>
      <c r="G27" s="9"/>
      <c r="H27" s="9">
        <f>Budget!H19</f>
        <v>1000</v>
      </c>
      <c r="I27" s="9"/>
    </row>
    <row r="28" spans="1:9" x14ac:dyDescent="0.3">
      <c r="A28" t="s">
        <v>66</v>
      </c>
      <c r="B28" s="35">
        <f>'Cash book'!Y97</f>
        <v>0</v>
      </c>
      <c r="C28" s="9"/>
      <c r="D28" s="35">
        <f t="shared" si="0"/>
        <v>83.333333333333329</v>
      </c>
      <c r="E28" s="9"/>
      <c r="F28" s="9">
        <f t="shared" si="1"/>
        <v>83.333333333333329</v>
      </c>
      <c r="G28" s="9"/>
      <c r="H28" s="9">
        <f>Budget!H23</f>
        <v>1000</v>
      </c>
      <c r="I28" s="9"/>
    </row>
    <row r="29" spans="1:9" x14ac:dyDescent="0.3">
      <c r="A29" t="s">
        <v>95</v>
      </c>
      <c r="B29" s="35">
        <f>'Cash book'!V97</f>
        <v>0</v>
      </c>
      <c r="C29" s="9"/>
      <c r="D29" s="35">
        <f t="shared" si="0"/>
        <v>16.666666666666668</v>
      </c>
      <c r="E29" s="9"/>
      <c r="F29" s="9">
        <f t="shared" si="1"/>
        <v>16.666666666666668</v>
      </c>
      <c r="G29" s="9"/>
      <c r="H29" s="9">
        <f>Budget!H24</f>
        <v>200</v>
      </c>
      <c r="I29" s="9"/>
    </row>
    <row r="30" spans="1:9" x14ac:dyDescent="0.3">
      <c r="B30" s="17">
        <f>SUM(B15:B29)</f>
        <v>2235.3200000000002</v>
      </c>
      <c r="C30" s="9"/>
      <c r="D30" s="17">
        <v>0</v>
      </c>
      <c r="E30" s="9"/>
      <c r="F30" s="17">
        <f t="shared" si="1"/>
        <v>-2235.3200000000002</v>
      </c>
      <c r="G30" s="9"/>
      <c r="H30" s="17">
        <f>SUM(H15:H28)</f>
        <v>9387</v>
      </c>
      <c r="I30" s="9"/>
    </row>
    <row r="31" spans="1:9" x14ac:dyDescent="0.3">
      <c r="B31" s="11"/>
      <c r="C31" s="9"/>
      <c r="D31" s="11"/>
      <c r="E31" s="9"/>
      <c r="F31" s="11" t="s">
        <v>11</v>
      </c>
      <c r="G31" s="9"/>
      <c r="H31" s="11"/>
      <c r="I31" s="9"/>
    </row>
    <row r="32" spans="1:9" x14ac:dyDescent="0.3">
      <c r="A32" t="s">
        <v>28</v>
      </c>
      <c r="B32" s="35">
        <f>+B12-B30</f>
        <v>2581.2400000000002</v>
      </c>
      <c r="C32" s="9"/>
      <c r="D32" s="35">
        <f>+D12-D30</f>
        <v>708.33333333333337</v>
      </c>
      <c r="E32" s="9"/>
      <c r="F32" s="35">
        <f>+B32-D32</f>
        <v>1872.9066666666668</v>
      </c>
      <c r="G32" s="9"/>
      <c r="H32" s="35">
        <f>+H12-H30</f>
        <v>-887</v>
      </c>
      <c r="I32" s="9"/>
    </row>
    <row r="34" spans="1:9" x14ac:dyDescent="0.3">
      <c r="A34" t="s">
        <v>29</v>
      </c>
      <c r="B34" s="9">
        <f>'Full Reconciliation'!B21+'Full Reconciliation'!B27</f>
        <v>17172.150000000001</v>
      </c>
      <c r="H34" s="9"/>
      <c r="I34" s="9"/>
    </row>
    <row r="36" spans="1:9" ht="15" thickBot="1" x14ac:dyDescent="0.35">
      <c r="A36" t="s">
        <v>30</v>
      </c>
      <c r="B36" s="21">
        <f>+B32+B34</f>
        <v>19753.390000000003</v>
      </c>
      <c r="H36" s="14">
        <f>+H32+H34</f>
        <v>-887</v>
      </c>
      <c r="I36" s="9"/>
    </row>
    <row r="37" spans="1:9" ht="15" thickTop="1" x14ac:dyDescent="0.3"/>
    <row r="39" spans="1:9" x14ac:dyDescent="0.3">
      <c r="A39" t="s">
        <v>31</v>
      </c>
      <c r="B39" s="20">
        <f>+B30-'Cash book'!F97</f>
        <v>0</v>
      </c>
    </row>
  </sheetData>
  <pageMargins left="0.45" right="0.38" top="0.46" bottom="0.46" header="0.31496062992125984" footer="0.31496062992125984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D8B05-A609-43AF-8CC5-92EE8CE0E157}">
  <sheetPr>
    <pageSetUpPr fitToPage="1"/>
  </sheetPr>
  <dimension ref="A1:AK105"/>
  <sheetViews>
    <sheetView zoomScaleNormal="100" workbookViewId="0">
      <pane ySplit="3" topLeftCell="A4" activePane="bottomLeft" state="frozen"/>
      <selection activeCell="D1" sqref="D1"/>
      <selection pane="bottomLeft" activeCell="V9" sqref="V9"/>
    </sheetView>
  </sheetViews>
  <sheetFormatPr defaultRowHeight="14.4" x14ac:dyDescent="0.3"/>
  <cols>
    <col min="1" max="1" width="14.88671875" customWidth="1"/>
    <col min="2" max="2" width="28.44140625" customWidth="1"/>
    <col min="3" max="3" width="16.33203125" customWidth="1"/>
    <col min="4" max="4" width="10.33203125" customWidth="1"/>
    <col min="5" max="5" width="8.33203125" customWidth="1"/>
    <col min="6" max="6" width="9.5546875" bestFit="1" customWidth="1"/>
    <col min="7" max="7" width="11.5546875" customWidth="1"/>
    <col min="8" max="8" width="16.88671875" bestFit="1" customWidth="1"/>
    <col min="9" max="9" width="9.109375" customWidth="1"/>
    <col min="10" max="11" width="10.5546875" customWidth="1"/>
    <col min="12" max="12" width="11.77734375" customWidth="1"/>
    <col min="13" max="14" width="13.33203125" customWidth="1"/>
    <col min="15" max="15" width="11" customWidth="1"/>
    <col min="16" max="16" width="8.33203125" customWidth="1"/>
    <col min="17" max="17" width="8.88671875" customWidth="1"/>
    <col min="18" max="18" width="9.88671875" bestFit="1" customWidth="1"/>
    <col min="19" max="19" width="8.6640625" bestFit="1" customWidth="1"/>
    <col min="20" max="20" width="7.44140625" customWidth="1"/>
    <col min="21" max="23" width="9.33203125" customWidth="1"/>
    <col min="24" max="25" width="8.5546875" customWidth="1"/>
    <col min="26" max="26" width="9.5546875" customWidth="1"/>
    <col min="27" max="27" width="9.44140625" bestFit="1" customWidth="1"/>
    <col min="28" max="29" width="9.44140625" customWidth="1"/>
    <col min="30" max="30" width="17.88671875" customWidth="1"/>
    <col min="31" max="31" width="9.44140625" customWidth="1"/>
    <col min="32" max="32" width="12.33203125" customWidth="1"/>
    <col min="33" max="33" width="9.88671875" customWidth="1"/>
  </cols>
  <sheetData>
    <row r="1" spans="1:33" ht="41.25" customHeight="1" x14ac:dyDescent="0.3">
      <c r="A1" s="3" t="s">
        <v>40</v>
      </c>
    </row>
    <row r="2" spans="1:33" ht="21" x14ac:dyDescent="0.4">
      <c r="G2" s="59" t="s">
        <v>32</v>
      </c>
      <c r="L2" s="6"/>
      <c r="M2" s="54" t="s">
        <v>45</v>
      </c>
      <c r="N2" s="54"/>
      <c r="O2" s="3"/>
      <c r="P2" s="3"/>
      <c r="Q2" s="3"/>
      <c r="AF2" s="6" t="s">
        <v>83</v>
      </c>
    </row>
    <row r="3" spans="1:33" x14ac:dyDescent="0.3">
      <c r="A3" s="3" t="s">
        <v>41</v>
      </c>
      <c r="B3" s="3" t="s">
        <v>35</v>
      </c>
      <c r="C3" s="3" t="s">
        <v>52</v>
      </c>
      <c r="D3" s="3" t="s">
        <v>42</v>
      </c>
      <c r="E3" s="3" t="s">
        <v>43</v>
      </c>
      <c r="F3" s="3" t="s">
        <v>44</v>
      </c>
      <c r="G3" s="3" t="s">
        <v>15</v>
      </c>
      <c r="H3" s="3" t="s">
        <v>46</v>
      </c>
      <c r="I3" s="3" t="s">
        <v>92</v>
      </c>
      <c r="J3" s="3" t="s">
        <v>54</v>
      </c>
      <c r="K3" s="3" t="s">
        <v>69</v>
      </c>
      <c r="L3" s="3" t="s">
        <v>33</v>
      </c>
      <c r="M3" s="3" t="s">
        <v>47</v>
      </c>
      <c r="N3" s="3" t="s">
        <v>101</v>
      </c>
      <c r="O3" s="3" t="s">
        <v>55</v>
      </c>
      <c r="P3" s="3" t="s">
        <v>48</v>
      </c>
      <c r="Q3" s="3" t="s">
        <v>51</v>
      </c>
      <c r="R3" s="3" t="s">
        <v>25</v>
      </c>
      <c r="S3" s="3" t="s">
        <v>59</v>
      </c>
      <c r="T3" s="3" t="s">
        <v>36</v>
      </c>
      <c r="U3" s="3" t="s">
        <v>82</v>
      </c>
      <c r="V3" s="3" t="s">
        <v>95</v>
      </c>
      <c r="W3" s="3" t="s">
        <v>50</v>
      </c>
      <c r="X3" s="3" t="s">
        <v>49</v>
      </c>
      <c r="Y3" s="3" t="s">
        <v>91</v>
      </c>
      <c r="Z3" s="3" t="s">
        <v>90</v>
      </c>
      <c r="AA3" s="3" t="s">
        <v>22</v>
      </c>
      <c r="AB3" s="3" t="s">
        <v>33</v>
      </c>
      <c r="AC3" s="3" t="s">
        <v>93</v>
      </c>
      <c r="AD3" s="55" t="s">
        <v>88</v>
      </c>
      <c r="AE3" s="3" t="s">
        <v>58</v>
      </c>
      <c r="AF3" s="3" t="s">
        <v>84</v>
      </c>
      <c r="AG3" s="3" t="s">
        <v>85</v>
      </c>
    </row>
    <row r="5" spans="1:33" x14ac:dyDescent="0.3">
      <c r="AF5" s="69">
        <v>2731.15</v>
      </c>
      <c r="AG5" s="53">
        <v>14441</v>
      </c>
    </row>
    <row r="6" spans="1:33" x14ac:dyDescent="0.3">
      <c r="A6" t="s">
        <v>118</v>
      </c>
      <c r="B6" t="s">
        <v>119</v>
      </c>
      <c r="C6" t="s">
        <v>120</v>
      </c>
      <c r="D6" t="s">
        <v>121</v>
      </c>
      <c r="E6" s="32"/>
      <c r="F6" s="18">
        <v>329.27</v>
      </c>
      <c r="G6" s="29"/>
      <c r="H6" s="8"/>
      <c r="I6" s="18"/>
      <c r="J6" s="8"/>
      <c r="K6" s="8"/>
      <c r="L6" s="60">
        <f>SUM(G6:K6)</f>
        <v>0</v>
      </c>
      <c r="M6" s="18"/>
      <c r="N6" s="18"/>
      <c r="O6" s="8"/>
      <c r="P6" s="18"/>
      <c r="Q6" s="8"/>
      <c r="R6" s="8"/>
      <c r="S6" s="8"/>
      <c r="T6" s="8">
        <v>329.27</v>
      </c>
      <c r="U6" s="8"/>
      <c r="V6" s="18"/>
      <c r="W6" s="8"/>
      <c r="X6" s="8"/>
      <c r="Y6" s="8"/>
      <c r="Z6" s="18"/>
      <c r="AA6" s="8"/>
      <c r="AB6" s="18">
        <f>SUM(M6:AA6)</f>
        <v>329.27</v>
      </c>
      <c r="AC6" s="18"/>
      <c r="AD6" s="18"/>
      <c r="AE6" s="8"/>
      <c r="AF6" s="33">
        <f>AF5+L6-AB6-K6</f>
        <v>2401.88</v>
      </c>
      <c r="AG6" s="34">
        <f>AG5+K6</f>
        <v>14441</v>
      </c>
    </row>
    <row r="7" spans="1:33" x14ac:dyDescent="0.3">
      <c r="A7" t="s">
        <v>122</v>
      </c>
      <c r="B7" t="s">
        <v>123</v>
      </c>
      <c r="C7" t="s">
        <v>120</v>
      </c>
      <c r="D7" t="s">
        <v>129</v>
      </c>
      <c r="E7" s="33"/>
      <c r="F7" s="4">
        <v>307.73</v>
      </c>
      <c r="G7" s="30"/>
      <c r="I7" s="4"/>
      <c r="L7" s="61"/>
      <c r="M7" s="4"/>
      <c r="N7" s="4"/>
      <c r="P7" s="4"/>
      <c r="V7" s="4"/>
      <c r="W7">
        <v>307.73</v>
      </c>
      <c r="Z7" s="4"/>
      <c r="AB7" s="4">
        <f>SUM(M7:AA7)</f>
        <v>307.73</v>
      </c>
      <c r="AC7" s="4"/>
      <c r="AD7" s="4"/>
      <c r="AF7" s="33">
        <f>AF6+L7-AB7-K7</f>
        <v>2094.15</v>
      </c>
      <c r="AG7" s="34">
        <f>AG6+K7</f>
        <v>14441</v>
      </c>
    </row>
    <row r="8" spans="1:33" x14ac:dyDescent="0.3">
      <c r="A8" t="s">
        <v>127</v>
      </c>
      <c r="B8" t="s">
        <v>126</v>
      </c>
      <c r="C8" t="s">
        <v>124</v>
      </c>
      <c r="D8" t="s">
        <v>125</v>
      </c>
      <c r="E8" s="33">
        <v>552.08000000000004</v>
      </c>
      <c r="F8" s="4"/>
      <c r="G8" s="30"/>
      <c r="I8" s="4"/>
      <c r="J8">
        <v>552.08000000000004</v>
      </c>
      <c r="L8" s="61">
        <f>SUM(G8:K8)</f>
        <v>552.08000000000004</v>
      </c>
      <c r="M8" s="4"/>
      <c r="N8" s="4"/>
      <c r="P8" s="4"/>
      <c r="AB8" s="4">
        <f>SUM(M8:AA8)</f>
        <v>0</v>
      </c>
      <c r="AC8" s="4"/>
      <c r="AD8" s="4"/>
      <c r="AF8" s="33">
        <f>AF7+L8-AB8-K8</f>
        <v>2646.23</v>
      </c>
      <c r="AG8" s="34">
        <f>AG6+K8</f>
        <v>14441</v>
      </c>
    </row>
    <row r="9" spans="1:33" x14ac:dyDescent="0.3">
      <c r="A9" t="s">
        <v>104</v>
      </c>
      <c r="B9" t="s">
        <v>123</v>
      </c>
      <c r="C9" t="s">
        <v>124</v>
      </c>
      <c r="D9" t="s">
        <v>128</v>
      </c>
      <c r="E9" s="30">
        <v>4250</v>
      </c>
      <c r="F9" s="4"/>
      <c r="G9" s="33">
        <v>4250</v>
      </c>
      <c r="L9" s="61">
        <f t="shared" ref="L9:L17" si="0">SUM(G9:K9)</f>
        <v>4250</v>
      </c>
      <c r="M9" s="4"/>
      <c r="N9" s="4"/>
      <c r="P9" s="4"/>
      <c r="AB9" s="4">
        <f t="shared" ref="AB9:AB17" si="1">SUM(M9:AA9)</f>
        <v>0</v>
      </c>
      <c r="AC9" s="4"/>
      <c r="AD9" s="4"/>
      <c r="AE9" s="31"/>
      <c r="AF9" s="33">
        <f>AF8+L9-AB9-K9</f>
        <v>6896.23</v>
      </c>
      <c r="AG9" s="34">
        <f>AG8+K9</f>
        <v>14441</v>
      </c>
    </row>
    <row r="10" spans="1:33" x14ac:dyDescent="0.3">
      <c r="B10" t="s">
        <v>130</v>
      </c>
      <c r="C10" t="s">
        <v>69</v>
      </c>
      <c r="E10" s="30">
        <v>14.48</v>
      </c>
      <c r="F10" s="4"/>
      <c r="G10" s="33"/>
      <c r="K10">
        <v>14.48</v>
      </c>
      <c r="L10" s="61">
        <f t="shared" si="0"/>
        <v>14.48</v>
      </c>
      <c r="M10" s="4"/>
      <c r="N10" s="4"/>
      <c r="P10" s="4"/>
      <c r="AB10" s="4">
        <f t="shared" si="1"/>
        <v>0</v>
      </c>
      <c r="AC10" s="4"/>
      <c r="AD10" s="4"/>
      <c r="AE10" s="31"/>
      <c r="AF10" s="76">
        <f>AF9+L10-AB10-K10</f>
        <v>6896.23</v>
      </c>
      <c r="AG10" s="77">
        <f t="shared" ref="AG10:AG17" si="2">AG9+K10</f>
        <v>14455.48</v>
      </c>
    </row>
    <row r="11" spans="1:33" x14ac:dyDescent="0.3">
      <c r="A11" t="s">
        <v>133</v>
      </c>
      <c r="B11" t="s">
        <v>134</v>
      </c>
      <c r="C11" t="s">
        <v>120</v>
      </c>
      <c r="D11" t="s">
        <v>135</v>
      </c>
      <c r="E11" s="33"/>
      <c r="F11" s="4">
        <v>168.15</v>
      </c>
      <c r="G11" s="30"/>
      <c r="H11" s="4"/>
      <c r="L11" s="61">
        <f t="shared" si="0"/>
        <v>0</v>
      </c>
      <c r="M11">
        <v>168.15</v>
      </c>
      <c r="P11" s="4"/>
      <c r="W11" s="4"/>
      <c r="AA11" s="4"/>
      <c r="AB11" s="4">
        <f t="shared" si="1"/>
        <v>168.15</v>
      </c>
      <c r="AC11" s="4"/>
      <c r="AD11" s="4"/>
      <c r="AE11" s="34"/>
      <c r="AF11" s="76">
        <f t="shared" ref="AF11:AF17" si="3">AF10+L11-AB11-K11</f>
        <v>6728.08</v>
      </c>
      <c r="AG11" s="77">
        <f t="shared" si="2"/>
        <v>14455.48</v>
      </c>
    </row>
    <row r="12" spans="1:33" x14ac:dyDescent="0.3">
      <c r="B12" t="s">
        <v>136</v>
      </c>
      <c r="C12" t="s">
        <v>120</v>
      </c>
      <c r="D12" t="s">
        <v>137</v>
      </c>
      <c r="E12" s="33"/>
      <c r="F12" s="4">
        <v>126</v>
      </c>
      <c r="G12" s="33"/>
      <c r="H12" s="4"/>
      <c r="I12" s="4"/>
      <c r="J12" s="4"/>
      <c r="K12" s="4"/>
      <c r="L12" s="61">
        <f t="shared" si="0"/>
        <v>0</v>
      </c>
      <c r="M12" s="4"/>
      <c r="N12" s="4"/>
      <c r="O12" s="4"/>
      <c r="P12" s="4"/>
      <c r="Q12" s="4">
        <v>126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>
        <f t="shared" si="1"/>
        <v>126</v>
      </c>
      <c r="AC12" s="4"/>
      <c r="AD12" s="4"/>
      <c r="AE12" s="34"/>
      <c r="AF12" s="76">
        <f t="shared" si="3"/>
        <v>6602.08</v>
      </c>
      <c r="AG12" s="77">
        <f t="shared" si="2"/>
        <v>14455.48</v>
      </c>
    </row>
    <row r="13" spans="1:33" x14ac:dyDescent="0.3">
      <c r="B13" t="s">
        <v>126</v>
      </c>
      <c r="C13" t="s">
        <v>120</v>
      </c>
      <c r="D13" t="s">
        <v>138</v>
      </c>
      <c r="E13" s="33"/>
      <c r="F13" s="4">
        <v>38.6</v>
      </c>
      <c r="G13" s="33"/>
      <c r="H13" s="4"/>
      <c r="I13" s="4"/>
      <c r="J13" s="4"/>
      <c r="K13" s="4"/>
      <c r="L13" s="61">
        <f t="shared" si="0"/>
        <v>0</v>
      </c>
      <c r="M13" s="4">
        <v>38.6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>
        <f t="shared" si="1"/>
        <v>38.6</v>
      </c>
      <c r="AC13" s="4"/>
      <c r="AD13" s="4"/>
      <c r="AE13" s="34"/>
      <c r="AF13" s="76">
        <f t="shared" si="3"/>
        <v>6563.48</v>
      </c>
      <c r="AG13" s="77">
        <f t="shared" si="2"/>
        <v>14455.48</v>
      </c>
    </row>
    <row r="14" spans="1:33" x14ac:dyDescent="0.3">
      <c r="A14" t="s">
        <v>139</v>
      </c>
      <c r="B14" t="s">
        <v>140</v>
      </c>
      <c r="C14" t="s">
        <v>120</v>
      </c>
      <c r="D14" t="s">
        <v>141</v>
      </c>
      <c r="E14" s="33" t="s">
        <v>11</v>
      </c>
      <c r="F14" s="4">
        <v>598.79999999999995</v>
      </c>
      <c r="G14" s="33"/>
      <c r="H14" s="4"/>
      <c r="I14" s="4"/>
      <c r="J14" s="4"/>
      <c r="K14" s="4"/>
      <c r="L14" s="61">
        <f t="shared" si="0"/>
        <v>0</v>
      </c>
      <c r="M14" s="4">
        <v>598.79999999999995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>
        <f t="shared" si="1"/>
        <v>598.79999999999995</v>
      </c>
      <c r="AC14" s="4"/>
      <c r="AD14" s="4"/>
      <c r="AE14" s="34">
        <v>99.8</v>
      </c>
      <c r="AF14" s="76">
        <f t="shared" si="3"/>
        <v>5964.6799999999994</v>
      </c>
      <c r="AG14" s="77">
        <f t="shared" si="2"/>
        <v>14455.48</v>
      </c>
    </row>
    <row r="15" spans="1:33" x14ac:dyDescent="0.3">
      <c r="B15" t="s">
        <v>142</v>
      </c>
      <c r="C15" t="s">
        <v>120</v>
      </c>
      <c r="D15" t="s">
        <v>143</v>
      </c>
      <c r="E15" s="33"/>
      <c r="F15" s="4">
        <v>50</v>
      </c>
      <c r="G15" s="33"/>
      <c r="H15" s="4"/>
      <c r="I15" s="4"/>
      <c r="J15" s="4"/>
      <c r="K15" s="4"/>
      <c r="L15" s="61">
        <f t="shared" si="0"/>
        <v>0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>
        <v>50</v>
      </c>
      <c r="AA15" s="4"/>
      <c r="AB15" s="4">
        <f t="shared" si="1"/>
        <v>50</v>
      </c>
      <c r="AC15" s="4"/>
      <c r="AD15" s="4"/>
      <c r="AE15" s="34"/>
      <c r="AF15" s="76">
        <f t="shared" si="3"/>
        <v>5914.6799999999994</v>
      </c>
      <c r="AG15" s="77">
        <f t="shared" si="2"/>
        <v>14455.48</v>
      </c>
    </row>
    <row r="16" spans="1:33" x14ac:dyDescent="0.3">
      <c r="A16" t="s">
        <v>144</v>
      </c>
      <c r="B16" t="s">
        <v>145</v>
      </c>
      <c r="C16" t="s">
        <v>120</v>
      </c>
      <c r="D16" t="s">
        <v>146</v>
      </c>
      <c r="E16" s="33"/>
      <c r="F16" s="4">
        <v>495</v>
      </c>
      <c r="G16" s="33"/>
      <c r="H16" s="4"/>
      <c r="I16" s="4"/>
      <c r="J16" s="4"/>
      <c r="K16" s="4"/>
      <c r="L16" s="61">
        <f t="shared" si="0"/>
        <v>0</v>
      </c>
      <c r="M16" s="4"/>
      <c r="N16" s="4"/>
      <c r="O16" s="4"/>
      <c r="P16" s="4"/>
      <c r="Q16" s="4">
        <v>495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>
        <f t="shared" si="1"/>
        <v>495</v>
      </c>
      <c r="AC16" s="4"/>
      <c r="AD16" s="4"/>
      <c r="AE16" s="34"/>
      <c r="AF16" s="76">
        <f t="shared" si="3"/>
        <v>5419.6799999999994</v>
      </c>
      <c r="AG16" s="77">
        <f t="shared" si="2"/>
        <v>14455.48</v>
      </c>
    </row>
    <row r="17" spans="1:33" x14ac:dyDescent="0.3">
      <c r="A17" t="s">
        <v>147</v>
      </c>
      <c r="B17" t="s">
        <v>148</v>
      </c>
      <c r="C17" t="s">
        <v>120</v>
      </c>
      <c r="D17" t="s">
        <v>149</v>
      </c>
      <c r="E17" s="33"/>
      <c r="F17" s="4">
        <v>121.77</v>
      </c>
      <c r="G17" s="33"/>
      <c r="H17" s="4"/>
      <c r="I17" s="4"/>
      <c r="J17" s="4"/>
      <c r="K17" s="4"/>
      <c r="L17" s="61">
        <f t="shared" si="0"/>
        <v>0</v>
      </c>
      <c r="M17" s="4"/>
      <c r="N17" s="4"/>
      <c r="O17" s="4"/>
      <c r="P17" s="4"/>
      <c r="Q17" s="4"/>
      <c r="R17" s="4"/>
      <c r="S17" s="4">
        <v>121.77</v>
      </c>
      <c r="T17" s="4"/>
      <c r="U17" s="4"/>
      <c r="V17" s="4"/>
      <c r="W17" s="4"/>
      <c r="X17" s="4"/>
      <c r="Y17" s="4"/>
      <c r="Z17" s="4"/>
      <c r="AA17" s="4"/>
      <c r="AB17" s="4">
        <f t="shared" si="1"/>
        <v>121.77</v>
      </c>
      <c r="AC17" s="4"/>
      <c r="AD17" s="4"/>
      <c r="AE17" s="34">
        <v>20.3</v>
      </c>
      <c r="AF17" s="68">
        <f t="shared" si="3"/>
        <v>5297.9099999999989</v>
      </c>
      <c r="AG17" s="67">
        <f t="shared" si="2"/>
        <v>14455.48</v>
      </c>
    </row>
    <row r="18" spans="1:33" x14ac:dyDescent="0.3">
      <c r="E18" s="33"/>
      <c r="F18" s="34"/>
      <c r="G18" s="4"/>
      <c r="H18" s="4"/>
      <c r="I18" s="4"/>
      <c r="J18" s="4"/>
      <c r="K18" s="4"/>
      <c r="L18" s="61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34"/>
      <c r="AF18" s="33"/>
      <c r="AG18" s="34"/>
    </row>
    <row r="19" spans="1:33" x14ac:dyDescent="0.3">
      <c r="E19" s="33"/>
      <c r="F19" s="34"/>
      <c r="G19" s="4"/>
      <c r="H19" s="4"/>
      <c r="I19" s="4"/>
      <c r="J19" s="4"/>
      <c r="K19" s="4"/>
      <c r="L19" s="61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34"/>
      <c r="AF19" s="33"/>
      <c r="AG19" s="34"/>
    </row>
    <row r="20" spans="1:33" x14ac:dyDescent="0.3">
      <c r="E20" s="33"/>
      <c r="F20" s="34"/>
      <c r="G20" s="4"/>
      <c r="H20" s="4"/>
      <c r="I20" s="4"/>
      <c r="J20" s="4"/>
      <c r="K20" s="4"/>
      <c r="L20" s="61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34"/>
      <c r="AF20" s="33"/>
      <c r="AG20" s="34"/>
    </row>
    <row r="21" spans="1:33" x14ac:dyDescent="0.3">
      <c r="E21" s="33"/>
      <c r="F21" s="34"/>
      <c r="G21" s="4"/>
      <c r="H21" s="4"/>
      <c r="I21" s="4"/>
      <c r="J21" s="4"/>
      <c r="K21" s="4"/>
      <c r="L21" s="61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34"/>
      <c r="AF21" s="33"/>
      <c r="AG21" s="34"/>
    </row>
    <row r="22" spans="1:33" x14ac:dyDescent="0.3">
      <c r="E22" s="33"/>
      <c r="F22" s="34"/>
      <c r="G22" s="4"/>
      <c r="H22" s="4"/>
      <c r="I22" s="4"/>
      <c r="J22" s="4"/>
      <c r="K22" s="4"/>
      <c r="L22" s="61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34"/>
      <c r="AF22" s="33"/>
      <c r="AG22" s="34"/>
    </row>
    <row r="23" spans="1:33" x14ac:dyDescent="0.3">
      <c r="E23" s="33"/>
      <c r="F23" s="34"/>
      <c r="G23" s="4"/>
      <c r="H23" s="4"/>
      <c r="I23" s="4"/>
      <c r="J23" s="4"/>
      <c r="K23" s="4"/>
      <c r="L23" s="61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34"/>
      <c r="AF23" s="33"/>
      <c r="AG23" s="34"/>
    </row>
    <row r="24" spans="1:33" x14ac:dyDescent="0.3">
      <c r="E24" s="33"/>
      <c r="F24" s="34"/>
      <c r="G24" s="4"/>
      <c r="H24" s="4"/>
      <c r="I24" s="4"/>
      <c r="J24" s="4"/>
      <c r="K24" s="4"/>
      <c r="L24" s="61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34"/>
      <c r="AF24" s="33"/>
      <c r="AG24" s="34"/>
    </row>
    <row r="25" spans="1:33" x14ac:dyDescent="0.3">
      <c r="E25" s="33"/>
      <c r="F25" s="34"/>
      <c r="G25" s="4"/>
      <c r="H25" s="4"/>
      <c r="I25" s="4"/>
      <c r="J25" s="4"/>
      <c r="K25" s="4"/>
      <c r="L25" s="61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34"/>
      <c r="AF25" s="33"/>
      <c r="AG25" s="34"/>
    </row>
    <row r="26" spans="1:33" x14ac:dyDescent="0.3">
      <c r="E26" s="33"/>
      <c r="F26" s="34"/>
      <c r="G26" s="4"/>
      <c r="H26" s="4"/>
      <c r="I26" s="4"/>
      <c r="J26" s="4"/>
      <c r="K26" s="4"/>
      <c r="L26" s="61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34"/>
      <c r="AF26" s="33"/>
      <c r="AG26" s="34"/>
    </row>
    <row r="27" spans="1:33" x14ac:dyDescent="0.3">
      <c r="E27" s="33"/>
      <c r="F27" s="34"/>
      <c r="G27" s="4"/>
      <c r="H27" s="4"/>
      <c r="I27" s="4"/>
      <c r="J27" s="4"/>
      <c r="K27" s="4"/>
      <c r="L27" s="61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34"/>
      <c r="AF27" s="33"/>
      <c r="AG27" s="34"/>
    </row>
    <row r="28" spans="1:33" x14ac:dyDescent="0.3">
      <c r="E28" s="33"/>
      <c r="F28" s="34"/>
      <c r="G28" s="4"/>
      <c r="H28" s="4"/>
      <c r="I28" s="4"/>
      <c r="J28" s="4"/>
      <c r="K28" s="4"/>
      <c r="L28" s="61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34"/>
      <c r="AF28" s="33"/>
      <c r="AG28" s="34"/>
    </row>
    <row r="29" spans="1:33" x14ac:dyDescent="0.3">
      <c r="E29" s="33"/>
      <c r="F29" s="34"/>
      <c r="G29" s="4"/>
      <c r="H29" s="4"/>
      <c r="I29" s="4"/>
      <c r="J29" s="4"/>
      <c r="K29" s="4"/>
      <c r="L29" s="61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34"/>
      <c r="AF29" s="33"/>
      <c r="AG29" s="34"/>
    </row>
    <row r="30" spans="1:33" x14ac:dyDescent="0.3">
      <c r="E30" s="33"/>
      <c r="F30" s="34"/>
      <c r="G30" s="4"/>
      <c r="H30" s="4"/>
      <c r="I30" s="4"/>
      <c r="J30" s="4"/>
      <c r="K30" s="4"/>
      <c r="L30" s="61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34"/>
      <c r="AF30" s="33"/>
      <c r="AG30" s="34"/>
    </row>
    <row r="31" spans="1:33" x14ac:dyDescent="0.3">
      <c r="E31" s="33"/>
      <c r="F31" s="34"/>
      <c r="G31" s="4"/>
      <c r="H31" s="4"/>
      <c r="I31" s="4"/>
      <c r="J31" s="4"/>
      <c r="K31" s="4"/>
      <c r="L31" s="61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34"/>
      <c r="AF31" s="33"/>
      <c r="AG31" s="34"/>
    </row>
    <row r="32" spans="1:33" x14ac:dyDescent="0.3">
      <c r="E32" s="33"/>
      <c r="F32" s="34"/>
      <c r="G32" s="4"/>
      <c r="H32" s="4"/>
      <c r="I32" s="4"/>
      <c r="J32" s="4"/>
      <c r="K32" s="4"/>
      <c r="L32" s="61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34"/>
      <c r="AF32" s="33"/>
      <c r="AG32" s="34"/>
    </row>
    <row r="33" spans="5:37" x14ac:dyDescent="0.3">
      <c r="E33" s="33"/>
      <c r="F33" s="75"/>
      <c r="G33" s="4"/>
      <c r="H33" s="4"/>
      <c r="I33" s="4"/>
      <c r="J33" s="4"/>
      <c r="K33" s="4"/>
      <c r="L33" s="61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34"/>
      <c r="AF33" s="33"/>
      <c r="AG33" s="34"/>
    </row>
    <row r="34" spans="5:37" x14ac:dyDescent="0.3">
      <c r="E34" s="33"/>
      <c r="F34" s="34"/>
      <c r="G34" s="4"/>
      <c r="H34" s="4"/>
      <c r="I34" s="4"/>
      <c r="J34" s="4"/>
      <c r="K34" s="4"/>
      <c r="L34" s="61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34"/>
      <c r="AF34" s="33"/>
      <c r="AG34" s="34"/>
    </row>
    <row r="35" spans="5:37" x14ac:dyDescent="0.3">
      <c r="E35" s="70"/>
      <c r="F35" s="34"/>
      <c r="G35" s="4"/>
      <c r="H35" s="4"/>
      <c r="I35" s="4"/>
      <c r="J35" s="4"/>
      <c r="K35" s="4"/>
      <c r="L35" s="61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34"/>
      <c r="AF35" s="33"/>
      <c r="AG35" s="34"/>
    </row>
    <row r="36" spans="5:37" x14ac:dyDescent="0.3">
      <c r="E36" s="70"/>
      <c r="F36" s="34"/>
      <c r="G36" s="4"/>
      <c r="H36" s="4"/>
      <c r="I36" s="4"/>
      <c r="J36" s="4"/>
      <c r="K36" s="4"/>
      <c r="L36" s="61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34"/>
      <c r="AF36" s="33"/>
      <c r="AG36" s="34"/>
    </row>
    <row r="37" spans="5:37" x14ac:dyDescent="0.3">
      <c r="E37" s="33"/>
      <c r="F37" s="34"/>
      <c r="G37" s="4"/>
      <c r="H37" s="4"/>
      <c r="I37" s="4"/>
      <c r="J37" s="4"/>
      <c r="K37" s="4"/>
      <c r="L37" s="61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34"/>
      <c r="AF37" s="33"/>
      <c r="AG37" s="34"/>
    </row>
    <row r="38" spans="5:37" x14ac:dyDescent="0.3">
      <c r="E38" s="33"/>
      <c r="F38" s="34"/>
      <c r="G38" s="4"/>
      <c r="H38" s="4"/>
      <c r="I38" s="4"/>
      <c r="J38" s="4"/>
      <c r="K38" s="4"/>
      <c r="L38" s="61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34"/>
      <c r="AF38" s="33"/>
      <c r="AG38" s="34"/>
    </row>
    <row r="39" spans="5:37" x14ac:dyDescent="0.3">
      <c r="E39" s="70"/>
      <c r="F39" s="34"/>
      <c r="G39" s="4"/>
      <c r="H39" s="4"/>
      <c r="I39" s="4"/>
      <c r="J39" s="4"/>
      <c r="K39" s="4"/>
      <c r="L39" s="61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34"/>
      <c r="AF39" s="33"/>
      <c r="AG39" s="34"/>
      <c r="AK39" t="s">
        <v>97</v>
      </c>
    </row>
    <row r="40" spans="5:37" x14ac:dyDescent="0.3">
      <c r="E40" s="33"/>
      <c r="F40" s="34"/>
      <c r="G40" s="4"/>
      <c r="H40" s="4"/>
      <c r="I40" s="4"/>
      <c r="J40" s="4"/>
      <c r="K40" s="4"/>
      <c r="L40" s="61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34"/>
      <c r="AF40" s="33"/>
      <c r="AG40" s="34"/>
    </row>
    <row r="41" spans="5:37" x14ac:dyDescent="0.3">
      <c r="E41" s="33"/>
      <c r="F41" s="34"/>
      <c r="G41" s="4"/>
      <c r="H41" s="4"/>
      <c r="I41" s="4"/>
      <c r="J41" s="4"/>
      <c r="K41" s="4"/>
      <c r="L41" s="61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34"/>
      <c r="AF41" s="33"/>
      <c r="AG41" s="34"/>
    </row>
    <row r="42" spans="5:37" x14ac:dyDescent="0.3">
      <c r="E42" s="33"/>
      <c r="F42" s="34"/>
      <c r="G42" s="4"/>
      <c r="H42" s="4"/>
      <c r="I42" s="4"/>
      <c r="J42" s="4"/>
      <c r="K42" s="4"/>
      <c r="L42" s="61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34"/>
      <c r="AF42" s="33"/>
      <c r="AG42" s="34"/>
    </row>
    <row r="43" spans="5:37" x14ac:dyDescent="0.3">
      <c r="E43" s="33"/>
      <c r="F43" s="34"/>
      <c r="G43" s="4"/>
      <c r="H43" s="4"/>
      <c r="I43" s="4"/>
      <c r="J43" s="4"/>
      <c r="K43" s="4"/>
      <c r="L43" s="61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34"/>
      <c r="AF43" s="33"/>
      <c r="AG43" s="34"/>
    </row>
    <row r="44" spans="5:37" x14ac:dyDescent="0.3">
      <c r="E44" s="33"/>
      <c r="F44" s="34"/>
      <c r="G44" s="4"/>
      <c r="H44" s="4"/>
      <c r="I44" s="4"/>
      <c r="J44" s="4"/>
      <c r="K44" s="4"/>
      <c r="L44" s="61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34"/>
      <c r="AF44" s="33"/>
      <c r="AG44" s="34"/>
    </row>
    <row r="45" spans="5:37" x14ac:dyDescent="0.3">
      <c r="E45" s="33"/>
      <c r="F45" s="34"/>
      <c r="G45" s="4"/>
      <c r="H45" s="4"/>
      <c r="I45" s="4"/>
      <c r="J45" s="4"/>
      <c r="K45" s="4"/>
      <c r="L45" s="61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34"/>
      <c r="AF45" s="33"/>
      <c r="AG45" s="34"/>
    </row>
    <row r="46" spans="5:37" x14ac:dyDescent="0.3">
      <c r="E46" s="33"/>
      <c r="F46" s="34"/>
      <c r="G46" s="4"/>
      <c r="H46" s="4"/>
      <c r="I46" s="4"/>
      <c r="J46" s="4"/>
      <c r="K46" s="4"/>
      <c r="L46" s="61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34"/>
      <c r="AF46" s="33"/>
      <c r="AG46" s="34"/>
    </row>
    <row r="47" spans="5:37" x14ac:dyDescent="0.3">
      <c r="E47" s="33"/>
      <c r="F47" s="34"/>
      <c r="G47" s="4"/>
      <c r="H47" s="4"/>
      <c r="I47" s="4"/>
      <c r="J47" s="4"/>
      <c r="K47" s="4"/>
      <c r="L47" s="61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34"/>
      <c r="AF47" s="33"/>
      <c r="AG47" s="34"/>
    </row>
    <row r="48" spans="5:37" x14ac:dyDescent="0.3">
      <c r="E48" s="33"/>
      <c r="F48" s="34"/>
      <c r="G48" s="4"/>
      <c r="H48" s="4"/>
      <c r="I48" s="4"/>
      <c r="J48" s="4"/>
      <c r="K48" s="4"/>
      <c r="L48" s="61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34"/>
      <c r="AF48" s="33"/>
      <c r="AG48" s="34"/>
    </row>
    <row r="49" spans="5:33" x14ac:dyDescent="0.3">
      <c r="E49" s="33"/>
      <c r="F49" s="34"/>
      <c r="G49" s="4"/>
      <c r="H49" s="4"/>
      <c r="I49" s="4"/>
      <c r="J49" s="4"/>
      <c r="K49" s="4"/>
      <c r="L49" s="61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34"/>
      <c r="AF49" s="33"/>
      <c r="AG49" s="34"/>
    </row>
    <row r="50" spans="5:33" x14ac:dyDescent="0.3">
      <c r="E50" s="33"/>
      <c r="F50" s="34"/>
      <c r="G50" s="4"/>
      <c r="H50" s="4"/>
      <c r="I50" s="4"/>
      <c r="J50" s="4"/>
      <c r="K50" s="4"/>
      <c r="L50" s="61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34"/>
      <c r="AF50" s="33"/>
      <c r="AG50" s="34"/>
    </row>
    <row r="51" spans="5:33" x14ac:dyDescent="0.3">
      <c r="E51" s="33"/>
      <c r="F51" s="34"/>
      <c r="G51" s="4"/>
      <c r="H51" s="4"/>
      <c r="I51" s="4"/>
      <c r="J51" s="4"/>
      <c r="K51" s="4"/>
      <c r="L51" s="58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34"/>
      <c r="AF51" s="33"/>
      <c r="AG51" s="34"/>
    </row>
    <row r="52" spans="5:33" x14ac:dyDescent="0.3">
      <c r="E52" s="33"/>
      <c r="F52" s="34"/>
      <c r="G52" s="4"/>
      <c r="H52" s="4"/>
      <c r="I52" s="4"/>
      <c r="J52" s="4"/>
      <c r="K52" s="4"/>
      <c r="L52" s="58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34"/>
      <c r="AF52" s="33"/>
      <c r="AG52" s="34"/>
    </row>
    <row r="53" spans="5:33" x14ac:dyDescent="0.3">
      <c r="E53" s="33"/>
      <c r="F53" s="34"/>
      <c r="G53" s="4"/>
      <c r="H53" s="4"/>
      <c r="I53" s="4"/>
      <c r="J53" s="4"/>
      <c r="K53" s="4"/>
      <c r="L53" s="58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34"/>
      <c r="AF53" s="33"/>
      <c r="AG53" s="34"/>
    </row>
    <row r="54" spans="5:33" x14ac:dyDescent="0.3">
      <c r="E54" s="33"/>
      <c r="F54" s="34"/>
      <c r="G54" s="4"/>
      <c r="H54" s="4"/>
      <c r="I54" s="4"/>
      <c r="J54" s="4"/>
      <c r="K54" s="4"/>
      <c r="L54" s="58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34"/>
      <c r="AF54" s="33"/>
      <c r="AG54" s="34"/>
    </row>
    <row r="55" spans="5:33" x14ac:dyDescent="0.3">
      <c r="E55" s="33"/>
      <c r="F55" s="34"/>
      <c r="G55" s="4"/>
      <c r="H55" s="4"/>
      <c r="I55" s="4"/>
      <c r="J55" s="4"/>
      <c r="K55" s="4"/>
      <c r="L55" s="61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34"/>
      <c r="AF55" s="33"/>
      <c r="AG55" s="34"/>
    </row>
    <row r="56" spans="5:33" x14ac:dyDescent="0.3">
      <c r="E56" s="33"/>
      <c r="F56" s="34"/>
      <c r="G56" s="4"/>
      <c r="H56" s="4"/>
      <c r="I56" s="4"/>
      <c r="J56" s="4"/>
      <c r="K56" s="4"/>
      <c r="L56" s="61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34"/>
      <c r="AF56" s="33"/>
      <c r="AG56" s="34"/>
    </row>
    <row r="57" spans="5:33" x14ac:dyDescent="0.3">
      <c r="E57" s="33"/>
      <c r="F57" s="34"/>
      <c r="G57" s="4"/>
      <c r="H57" s="4"/>
      <c r="I57" s="4"/>
      <c r="J57" s="4"/>
      <c r="K57" s="4"/>
      <c r="L57" s="61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34"/>
      <c r="AF57" s="33"/>
      <c r="AG57" s="34"/>
    </row>
    <row r="58" spans="5:33" x14ac:dyDescent="0.3">
      <c r="E58" s="33"/>
      <c r="F58" s="34"/>
      <c r="G58" s="4"/>
      <c r="H58" s="4"/>
      <c r="I58" s="4"/>
      <c r="J58" s="4"/>
      <c r="K58" s="4"/>
      <c r="L58" s="61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34"/>
      <c r="AF58" s="33"/>
      <c r="AG58" s="34"/>
    </row>
    <row r="59" spans="5:33" x14ac:dyDescent="0.3">
      <c r="E59" s="33"/>
      <c r="F59" s="34"/>
      <c r="G59" s="4"/>
      <c r="H59" s="4"/>
      <c r="I59" s="4"/>
      <c r="J59" s="4"/>
      <c r="K59" s="4"/>
      <c r="L59" s="58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34"/>
      <c r="AF59" s="33"/>
      <c r="AG59" s="34"/>
    </row>
    <row r="60" spans="5:33" x14ac:dyDescent="0.3">
      <c r="E60" s="33"/>
      <c r="F60" s="34"/>
      <c r="G60" s="4"/>
      <c r="H60" s="4"/>
      <c r="I60" s="4"/>
      <c r="J60" s="4"/>
      <c r="K60" s="4"/>
      <c r="L60" s="58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34"/>
      <c r="AF60" s="33"/>
      <c r="AG60" s="34"/>
    </row>
    <row r="61" spans="5:33" x14ac:dyDescent="0.3">
      <c r="E61" s="33"/>
      <c r="F61" s="34"/>
      <c r="G61" s="4"/>
      <c r="H61" s="4"/>
      <c r="I61" s="4"/>
      <c r="J61" s="4"/>
      <c r="K61" s="4"/>
      <c r="L61" s="58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34"/>
      <c r="AF61" s="33"/>
      <c r="AG61" s="34"/>
    </row>
    <row r="62" spans="5:33" x14ac:dyDescent="0.3">
      <c r="E62" s="33"/>
      <c r="F62" s="34"/>
      <c r="G62" s="4"/>
      <c r="H62" s="4"/>
      <c r="I62" s="4"/>
      <c r="J62" s="4"/>
      <c r="K62" s="4"/>
      <c r="L62" s="58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34"/>
      <c r="AF62" s="33"/>
      <c r="AG62" s="34"/>
    </row>
    <row r="63" spans="5:33" x14ac:dyDescent="0.3">
      <c r="E63" s="33"/>
      <c r="F63" s="34"/>
      <c r="G63" s="4"/>
      <c r="H63" s="4"/>
      <c r="I63" s="4"/>
      <c r="J63" s="4"/>
      <c r="K63" s="4"/>
      <c r="L63" s="58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34"/>
      <c r="AF63" s="33"/>
      <c r="AG63" s="34"/>
    </row>
    <row r="64" spans="5:33" x14ac:dyDescent="0.3">
      <c r="E64" s="33"/>
      <c r="F64" s="34"/>
      <c r="G64" s="4"/>
      <c r="H64" s="4"/>
      <c r="I64" s="4"/>
      <c r="J64" s="4"/>
      <c r="K64" s="4"/>
      <c r="L64" s="58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34"/>
      <c r="AF64" s="33"/>
      <c r="AG64" s="34"/>
    </row>
    <row r="65" spans="5:33" x14ac:dyDescent="0.3">
      <c r="E65" s="33"/>
      <c r="F65" s="34"/>
      <c r="G65" s="4"/>
      <c r="H65" s="4"/>
      <c r="I65" s="4"/>
      <c r="J65" s="4"/>
      <c r="K65" s="4"/>
      <c r="L65" s="58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34"/>
      <c r="AF65" s="33"/>
      <c r="AG65" s="34"/>
    </row>
    <row r="66" spans="5:33" x14ac:dyDescent="0.3">
      <c r="E66" s="33"/>
      <c r="F66" s="34"/>
      <c r="G66" s="4"/>
      <c r="H66" s="4"/>
      <c r="I66" s="4"/>
      <c r="J66" s="4"/>
      <c r="K66" s="4"/>
      <c r="L66" s="58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34"/>
      <c r="AF66" s="33"/>
      <c r="AG66" s="34"/>
    </row>
    <row r="67" spans="5:33" x14ac:dyDescent="0.3">
      <c r="E67" s="30"/>
      <c r="F67" s="31"/>
      <c r="K67" s="4"/>
      <c r="L67" s="58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34"/>
      <c r="AF67" s="33"/>
      <c r="AG67" s="34"/>
    </row>
    <row r="68" spans="5:33" x14ac:dyDescent="0.3">
      <c r="E68" s="30"/>
      <c r="F68" s="31"/>
      <c r="K68" s="4"/>
      <c r="L68" s="58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34"/>
      <c r="AF68" s="33"/>
      <c r="AG68" s="34"/>
    </row>
    <row r="69" spans="5:33" x14ac:dyDescent="0.3">
      <c r="E69" s="30"/>
      <c r="F69" s="34"/>
      <c r="K69" s="4"/>
      <c r="L69" s="58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34"/>
      <c r="AF69" s="33"/>
      <c r="AG69" s="34"/>
    </row>
    <row r="70" spans="5:33" x14ac:dyDescent="0.3">
      <c r="E70" s="30"/>
      <c r="F70" s="34"/>
      <c r="K70" s="4"/>
      <c r="L70" s="58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34"/>
      <c r="AF70" s="33"/>
      <c r="AG70" s="34"/>
    </row>
    <row r="71" spans="5:33" x14ac:dyDescent="0.3">
      <c r="E71" s="33"/>
      <c r="F71" s="34"/>
      <c r="K71" s="4"/>
      <c r="L71" s="58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34"/>
      <c r="AF71" s="33"/>
      <c r="AG71" s="34"/>
    </row>
    <row r="72" spans="5:33" x14ac:dyDescent="0.3">
      <c r="E72" s="30"/>
      <c r="F72" s="31"/>
      <c r="K72" s="4"/>
      <c r="L72" s="58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34"/>
      <c r="AF72" s="33"/>
      <c r="AG72" s="34"/>
    </row>
    <row r="73" spans="5:33" x14ac:dyDescent="0.3">
      <c r="E73" s="30"/>
      <c r="F73" s="34"/>
      <c r="K73" s="4"/>
      <c r="L73" s="58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34"/>
      <c r="AF73" s="33"/>
      <c r="AG73" s="34"/>
    </row>
    <row r="74" spans="5:33" x14ac:dyDescent="0.3">
      <c r="E74" s="30"/>
      <c r="F74" s="31"/>
      <c r="K74" s="4"/>
      <c r="L74" s="58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34"/>
      <c r="AF74" s="33"/>
      <c r="AG74" s="34"/>
    </row>
    <row r="75" spans="5:33" x14ac:dyDescent="0.3">
      <c r="E75" s="33"/>
      <c r="F75" s="34"/>
      <c r="G75" s="4"/>
      <c r="H75" s="4"/>
      <c r="I75" s="4"/>
      <c r="J75" s="4"/>
      <c r="K75" s="4"/>
      <c r="L75" s="58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34"/>
      <c r="AF75" s="33"/>
      <c r="AG75" s="34"/>
    </row>
    <row r="76" spans="5:33" x14ac:dyDescent="0.3">
      <c r="E76" s="33"/>
      <c r="F76" s="34"/>
      <c r="G76" s="4"/>
      <c r="H76" s="4"/>
      <c r="I76" s="4"/>
      <c r="J76" s="4"/>
      <c r="K76" s="4"/>
      <c r="L76" s="58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34"/>
      <c r="AF76" s="33"/>
      <c r="AG76" s="34"/>
    </row>
    <row r="77" spans="5:33" x14ac:dyDescent="0.3">
      <c r="E77" s="33"/>
      <c r="F77" s="34"/>
      <c r="G77" s="4"/>
      <c r="H77" s="4"/>
      <c r="I77" s="4"/>
      <c r="J77" s="4"/>
      <c r="K77" s="4"/>
      <c r="L77" s="58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34"/>
      <c r="AF77" s="33"/>
      <c r="AG77" s="34"/>
    </row>
    <row r="78" spans="5:33" x14ac:dyDescent="0.3">
      <c r="E78" s="33"/>
      <c r="F78" s="34"/>
      <c r="G78" s="4"/>
      <c r="H78" s="4"/>
      <c r="I78" s="4"/>
      <c r="J78" s="4"/>
      <c r="K78" s="4"/>
      <c r="L78" s="58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34"/>
      <c r="AF78" s="33"/>
      <c r="AG78" s="34"/>
    </row>
    <row r="79" spans="5:33" x14ac:dyDescent="0.3">
      <c r="E79" s="33"/>
      <c r="F79" s="34"/>
      <c r="G79" s="4"/>
      <c r="H79" s="4"/>
      <c r="I79" s="4"/>
      <c r="J79" s="4"/>
      <c r="K79" s="4"/>
      <c r="L79" s="58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34"/>
      <c r="AF79" s="33"/>
      <c r="AG79" s="34"/>
    </row>
    <row r="80" spans="5:33" x14ac:dyDescent="0.3">
      <c r="E80" s="33"/>
      <c r="F80" s="34"/>
      <c r="G80" s="4"/>
      <c r="H80" s="4"/>
      <c r="I80" s="4"/>
      <c r="J80" s="4"/>
      <c r="K80" s="4"/>
      <c r="L80" s="58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34"/>
      <c r="AF80" s="33"/>
      <c r="AG80" s="34"/>
    </row>
    <row r="81" spans="5:33" x14ac:dyDescent="0.3">
      <c r="E81" s="33"/>
      <c r="F81" s="34"/>
      <c r="G81" s="4"/>
      <c r="H81" s="4"/>
      <c r="I81" s="4"/>
      <c r="J81" s="4"/>
      <c r="K81" s="4"/>
      <c r="L81" s="58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34"/>
      <c r="AF81" s="33"/>
      <c r="AG81" s="34"/>
    </row>
    <row r="82" spans="5:33" x14ac:dyDescent="0.3">
      <c r="E82" s="33"/>
      <c r="F82" s="34"/>
      <c r="G82" s="4"/>
      <c r="H82" s="4"/>
      <c r="I82" s="4"/>
      <c r="J82" s="4"/>
      <c r="K82" s="34"/>
      <c r="L82" s="58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34"/>
      <c r="AF82" s="33"/>
      <c r="AG82" s="34"/>
    </row>
    <row r="83" spans="5:33" x14ac:dyDescent="0.3">
      <c r="E83" s="33"/>
      <c r="F83" s="34"/>
      <c r="G83" s="4"/>
      <c r="H83" s="4"/>
      <c r="I83" s="4"/>
      <c r="J83" s="4"/>
      <c r="K83" s="34"/>
      <c r="L83" s="58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34"/>
      <c r="AF83" s="33"/>
      <c r="AG83" s="34"/>
    </row>
    <row r="84" spans="5:33" x14ac:dyDescent="0.3">
      <c r="E84" s="33"/>
      <c r="F84" s="34"/>
      <c r="G84" s="4"/>
      <c r="H84" s="4"/>
      <c r="I84" s="4"/>
      <c r="J84" s="4"/>
      <c r="K84" s="34"/>
      <c r="L84" s="58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34"/>
      <c r="AF84" s="33"/>
      <c r="AG84" s="34"/>
    </row>
    <row r="85" spans="5:33" x14ac:dyDescent="0.3">
      <c r="E85" s="33"/>
      <c r="F85" s="34"/>
      <c r="G85" s="4"/>
      <c r="H85" s="4"/>
      <c r="I85" s="4"/>
      <c r="J85" s="4"/>
      <c r="K85" s="34"/>
      <c r="L85" s="58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34"/>
      <c r="AF85" s="33"/>
      <c r="AG85" s="34"/>
    </row>
    <row r="86" spans="5:33" x14ac:dyDescent="0.3">
      <c r="E86" s="33"/>
      <c r="F86" s="34"/>
      <c r="G86" s="4"/>
      <c r="H86" s="4"/>
      <c r="I86" s="4"/>
      <c r="J86" s="4"/>
      <c r="K86" s="34"/>
      <c r="L86" s="58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34"/>
      <c r="AF86" s="33"/>
      <c r="AG86" s="34"/>
    </row>
    <row r="87" spans="5:33" x14ac:dyDescent="0.3">
      <c r="E87" s="33"/>
      <c r="F87" s="34"/>
      <c r="G87" s="4"/>
      <c r="H87" s="4"/>
      <c r="I87" s="4"/>
      <c r="J87" s="4"/>
      <c r="K87" s="34"/>
      <c r="L87" s="58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34"/>
      <c r="AF87" s="33"/>
      <c r="AG87" s="34"/>
    </row>
    <row r="88" spans="5:33" x14ac:dyDescent="0.3">
      <c r="E88" s="33"/>
      <c r="F88" s="34"/>
      <c r="G88" s="4"/>
      <c r="H88" s="4"/>
      <c r="I88" s="4"/>
      <c r="J88" s="4"/>
      <c r="K88" s="34"/>
      <c r="L88" s="58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34"/>
      <c r="AF88" s="33"/>
      <c r="AG88" s="34"/>
    </row>
    <row r="89" spans="5:33" x14ac:dyDescent="0.3">
      <c r="E89" s="33"/>
      <c r="F89" s="34"/>
      <c r="G89" s="4"/>
      <c r="H89" s="4"/>
      <c r="I89" s="4"/>
      <c r="J89" s="4"/>
      <c r="K89" s="34"/>
      <c r="L89" s="58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34"/>
      <c r="AF89" s="33"/>
      <c r="AG89" s="34"/>
    </row>
    <row r="90" spans="5:33" x14ac:dyDescent="0.3">
      <c r="E90" s="33"/>
      <c r="F90" s="34"/>
      <c r="G90" s="4"/>
      <c r="H90" s="4"/>
      <c r="I90" s="4"/>
      <c r="J90" s="4"/>
      <c r="K90" s="34"/>
      <c r="L90" s="58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34"/>
      <c r="AF90" s="33"/>
      <c r="AG90" s="34"/>
    </row>
    <row r="91" spans="5:33" x14ac:dyDescent="0.3">
      <c r="E91" s="33"/>
      <c r="F91" s="34"/>
      <c r="G91" s="4"/>
      <c r="H91" s="4"/>
      <c r="I91" s="4"/>
      <c r="J91" s="4"/>
      <c r="K91" s="34"/>
      <c r="L91" s="58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34"/>
      <c r="AF91" s="33"/>
      <c r="AG91" s="34"/>
    </row>
    <row r="92" spans="5:33" x14ac:dyDescent="0.3">
      <c r="E92" s="33"/>
      <c r="F92" s="34"/>
      <c r="G92" s="4"/>
      <c r="H92" s="4"/>
      <c r="I92" s="4"/>
      <c r="J92" s="4"/>
      <c r="K92" s="34"/>
      <c r="L92" s="58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34"/>
      <c r="AF92" s="33"/>
      <c r="AG92" s="34"/>
    </row>
    <row r="93" spans="5:33" x14ac:dyDescent="0.3">
      <c r="E93" s="33"/>
      <c r="F93" s="34"/>
      <c r="G93" s="4"/>
      <c r="H93" s="4"/>
      <c r="I93" s="4"/>
      <c r="J93" s="4"/>
      <c r="K93" s="34"/>
      <c r="L93" s="58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34"/>
      <c r="AF93" s="33"/>
      <c r="AG93" s="34"/>
    </row>
    <row r="94" spans="5:33" x14ac:dyDescent="0.3">
      <c r="E94" s="33"/>
      <c r="F94" s="34"/>
      <c r="G94" s="4"/>
      <c r="H94" s="4"/>
      <c r="I94" s="4"/>
      <c r="J94" s="4"/>
      <c r="K94" s="34"/>
      <c r="L94" s="58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34"/>
      <c r="AF94" s="33"/>
      <c r="AG94" s="34"/>
    </row>
    <row r="95" spans="5:33" x14ac:dyDescent="0.3">
      <c r="E95" s="33"/>
      <c r="F95" s="34"/>
      <c r="G95" s="4"/>
      <c r="H95" s="4"/>
      <c r="I95" s="4"/>
      <c r="J95" s="4"/>
      <c r="K95" s="34"/>
      <c r="L95" s="58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34"/>
      <c r="AF95" s="65"/>
      <c r="AG95" s="66"/>
    </row>
    <row r="96" spans="5:33" x14ac:dyDescent="0.3">
      <c r="E96" s="33"/>
      <c r="F96" s="62"/>
      <c r="G96" s="4"/>
      <c r="H96" s="4"/>
      <c r="I96" s="4"/>
      <c r="J96" s="4"/>
      <c r="K96" s="4"/>
      <c r="L96" s="58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34"/>
      <c r="AF96" s="65"/>
      <c r="AG96" s="66"/>
    </row>
    <row r="97" spans="3:33" x14ac:dyDescent="0.3">
      <c r="C97" s="3" t="s">
        <v>8</v>
      </c>
      <c r="E97" s="32">
        <f t="shared" ref="E97:AE97" si="4">SUM(E6:E96)</f>
        <v>4816.5599999999995</v>
      </c>
      <c r="F97" s="32">
        <f t="shared" si="4"/>
        <v>2235.3200000000002</v>
      </c>
      <c r="G97" s="32">
        <f t="shared" si="4"/>
        <v>4250</v>
      </c>
      <c r="H97" s="32">
        <f t="shared" si="4"/>
        <v>0</v>
      </c>
      <c r="I97" s="32">
        <f t="shared" si="4"/>
        <v>0</v>
      </c>
      <c r="J97" s="32">
        <f t="shared" si="4"/>
        <v>552.08000000000004</v>
      </c>
      <c r="K97" s="32">
        <f t="shared" si="4"/>
        <v>14.48</v>
      </c>
      <c r="L97" s="32">
        <f t="shared" si="4"/>
        <v>4816.5599999999995</v>
      </c>
      <c r="M97" s="32">
        <f t="shared" si="4"/>
        <v>805.55</v>
      </c>
      <c r="N97" s="32">
        <f t="shared" si="4"/>
        <v>0</v>
      </c>
      <c r="O97" s="32">
        <f t="shared" si="4"/>
        <v>0</v>
      </c>
      <c r="P97" s="32">
        <f t="shared" si="4"/>
        <v>0</v>
      </c>
      <c r="Q97" s="32">
        <f t="shared" si="4"/>
        <v>621</v>
      </c>
      <c r="R97" s="32">
        <f t="shared" si="4"/>
        <v>0</v>
      </c>
      <c r="S97" s="32">
        <f t="shared" si="4"/>
        <v>121.77</v>
      </c>
      <c r="T97" s="32">
        <f t="shared" si="4"/>
        <v>329.27</v>
      </c>
      <c r="U97" s="32">
        <f t="shared" si="4"/>
        <v>0</v>
      </c>
      <c r="V97" s="32">
        <f t="shared" si="4"/>
        <v>0</v>
      </c>
      <c r="W97" s="32">
        <f t="shared" si="4"/>
        <v>307.73</v>
      </c>
      <c r="X97" s="32">
        <f t="shared" si="4"/>
        <v>0</v>
      </c>
      <c r="Y97" s="32">
        <f t="shared" si="4"/>
        <v>0</v>
      </c>
      <c r="Z97" s="32">
        <f t="shared" si="4"/>
        <v>50</v>
      </c>
      <c r="AA97" s="32">
        <f t="shared" si="4"/>
        <v>0</v>
      </c>
      <c r="AB97" s="32">
        <f t="shared" si="4"/>
        <v>2235.3200000000002</v>
      </c>
      <c r="AC97" s="32">
        <f t="shared" si="4"/>
        <v>0</v>
      </c>
      <c r="AD97" s="32">
        <f t="shared" si="4"/>
        <v>0</v>
      </c>
      <c r="AE97" s="60">
        <f t="shared" si="4"/>
        <v>120.1</v>
      </c>
      <c r="AF97" s="4"/>
      <c r="AG97" s="31"/>
    </row>
    <row r="98" spans="3:33" x14ac:dyDescent="0.3">
      <c r="E98" s="30"/>
      <c r="F98" s="31"/>
      <c r="AE98" s="31"/>
      <c r="AG98" s="31"/>
    </row>
    <row r="99" spans="3:33" ht="15" thickBot="1" x14ac:dyDescent="0.35">
      <c r="C99" s="3" t="s">
        <v>106</v>
      </c>
      <c r="E99" s="57" t="s">
        <v>87</v>
      </c>
      <c r="F99" s="57" t="s">
        <v>87</v>
      </c>
      <c r="G99" s="4">
        <f>Budget!H38</f>
        <v>0</v>
      </c>
      <c r="H99" s="57" t="s">
        <v>87</v>
      </c>
      <c r="I99" s="64"/>
      <c r="J99" s="4">
        <f>Budget!H29</f>
        <v>0</v>
      </c>
      <c r="K99" s="48" t="s">
        <v>87</v>
      </c>
      <c r="L99" s="48" t="s">
        <v>87</v>
      </c>
      <c r="M99" s="4">
        <f>Budget!H7</f>
        <v>2325</v>
      </c>
      <c r="N99" s="4">
        <f>Budget!H9</f>
        <v>156</v>
      </c>
      <c r="O99" s="4">
        <f>Budget!H8</f>
        <v>100</v>
      </c>
      <c r="P99" s="4">
        <f>Budget!H22</f>
        <v>100</v>
      </c>
      <c r="Q99" s="4">
        <f>Budget!H11+Budget!H18</f>
        <v>820</v>
      </c>
      <c r="R99" s="4">
        <f>Budget!H13</f>
        <v>470</v>
      </c>
      <c r="S99" s="4">
        <f>Budget!H19</f>
        <v>1000</v>
      </c>
      <c r="T99" s="4">
        <f>Budget!H14+Budget!H15+Budget!H16</f>
        <v>416</v>
      </c>
      <c r="U99" s="4">
        <f>Budget!H21</f>
        <v>1000</v>
      </c>
      <c r="V99" s="4">
        <f>Budget!H24</f>
        <v>200</v>
      </c>
      <c r="W99" s="4">
        <f>Budget!H12</f>
        <v>1000</v>
      </c>
      <c r="X99" s="4">
        <f>Budget!H20</f>
        <v>300</v>
      </c>
      <c r="Y99" s="4">
        <f>Budget!H23</f>
        <v>1000</v>
      </c>
      <c r="Z99" s="4">
        <f>Budget!H17</f>
        <v>400</v>
      </c>
      <c r="AA99" s="4">
        <f>Budget!H10</f>
        <v>300</v>
      </c>
      <c r="AB99" s="48" t="s">
        <v>87</v>
      </c>
      <c r="AC99" s="48"/>
      <c r="AD99" s="48" t="s">
        <v>87</v>
      </c>
      <c r="AE99" s="49" t="s">
        <v>87</v>
      </c>
      <c r="AG99" s="31"/>
    </row>
    <row r="100" spans="3:33" ht="15" thickTop="1" x14ac:dyDescent="0.3">
      <c r="E100" s="30"/>
      <c r="F100" s="31"/>
      <c r="K100" s="50"/>
      <c r="L100" s="50"/>
      <c r="AB100" s="50"/>
      <c r="AC100" s="50"/>
      <c r="AD100" s="50"/>
      <c r="AE100" s="51"/>
      <c r="AG100" s="31"/>
    </row>
    <row r="101" spans="3:33" ht="15" thickBot="1" x14ac:dyDescent="0.35">
      <c r="C101" s="3" t="s">
        <v>34</v>
      </c>
      <c r="E101" s="57" t="s">
        <v>87</v>
      </c>
      <c r="F101" s="57" t="s">
        <v>87</v>
      </c>
      <c r="G101" s="36">
        <f t="shared" ref="G101:J101" si="5">G97-G99</f>
        <v>4250</v>
      </c>
      <c r="H101" s="57"/>
      <c r="I101" s="57"/>
      <c r="J101" s="36">
        <f t="shared" si="5"/>
        <v>552.08000000000004</v>
      </c>
      <c r="K101" s="52"/>
      <c r="L101" s="52"/>
      <c r="M101" s="56">
        <f>M99-M97</f>
        <v>1519.45</v>
      </c>
      <c r="N101" s="56">
        <f>N99-N97</f>
        <v>156</v>
      </c>
      <c r="O101" s="56">
        <f t="shared" ref="O101:AA101" si="6">O99-O97</f>
        <v>100</v>
      </c>
      <c r="P101" s="56">
        <f t="shared" si="6"/>
        <v>100</v>
      </c>
      <c r="Q101" s="56">
        <f t="shared" si="6"/>
        <v>199</v>
      </c>
      <c r="R101" s="56">
        <f t="shared" si="6"/>
        <v>470</v>
      </c>
      <c r="S101" s="56">
        <f t="shared" si="6"/>
        <v>878.23</v>
      </c>
      <c r="T101" s="56">
        <f t="shared" si="6"/>
        <v>86.730000000000018</v>
      </c>
      <c r="U101" s="56">
        <f t="shared" si="6"/>
        <v>1000</v>
      </c>
      <c r="V101" s="56"/>
      <c r="W101" s="56">
        <f t="shared" si="6"/>
        <v>692.27</v>
      </c>
      <c r="X101" s="56">
        <f t="shared" si="6"/>
        <v>300</v>
      </c>
      <c r="Y101" s="56">
        <f t="shared" si="6"/>
        <v>1000</v>
      </c>
      <c r="Z101" s="56">
        <f t="shared" si="6"/>
        <v>350</v>
      </c>
      <c r="AA101" s="56">
        <f t="shared" si="6"/>
        <v>300</v>
      </c>
      <c r="AB101" s="52"/>
      <c r="AC101" s="52"/>
      <c r="AD101" s="52"/>
      <c r="AE101" s="52"/>
      <c r="AF101" s="46"/>
      <c r="AG101" s="47"/>
    </row>
    <row r="102" spans="3:33" ht="15" thickTop="1" x14ac:dyDescent="0.3"/>
    <row r="104" spans="3:33" x14ac:dyDescent="0.3">
      <c r="C104" s="3" t="s">
        <v>57</v>
      </c>
      <c r="E104" s="4">
        <f>E97-SUM(G97:K97)</f>
        <v>0</v>
      </c>
    </row>
    <row r="105" spans="3:33" x14ac:dyDescent="0.3">
      <c r="C105" s="3" t="s">
        <v>56</v>
      </c>
      <c r="E105" s="4">
        <f>F97-SUM(M97:AA97)</f>
        <v>0</v>
      </c>
    </row>
  </sheetData>
  <pageMargins left="0.7" right="0.7" top="0.75" bottom="0.75" header="0.3" footer="0.3"/>
  <pageSetup paperSize="9" scale="3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7F974-212E-473C-A5C0-67AB971FE204}">
  <dimension ref="A1:B3"/>
  <sheetViews>
    <sheetView workbookViewId="0">
      <selection activeCell="B25" sqref="B25"/>
    </sheetView>
  </sheetViews>
  <sheetFormatPr defaultRowHeight="14.4" x14ac:dyDescent="0.3"/>
  <cols>
    <col min="3" max="3" width="13.6640625" customWidth="1"/>
  </cols>
  <sheetData>
    <row r="1" spans="1:2" x14ac:dyDescent="0.3">
      <c r="B1" s="4"/>
    </row>
    <row r="3" spans="1:2" x14ac:dyDescent="0.3">
      <c r="A3" s="6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N38"/>
  <sheetViews>
    <sheetView topLeftCell="A14" workbookViewId="0">
      <selection activeCell="H37" sqref="H37"/>
    </sheetView>
  </sheetViews>
  <sheetFormatPr defaultRowHeight="14.4" x14ac:dyDescent="0.3"/>
  <sheetData>
    <row r="1" spans="3:14" ht="21" x14ac:dyDescent="0.4">
      <c r="C1" s="6" t="s">
        <v>67</v>
      </c>
    </row>
    <row r="2" spans="3:14" ht="21" x14ac:dyDescent="0.4">
      <c r="C2" s="6" t="s">
        <v>115</v>
      </c>
      <c r="G2" s="6"/>
    </row>
    <row r="3" spans="3:14" x14ac:dyDescent="0.3"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5" spans="3:14" ht="21" x14ac:dyDescent="0.4">
      <c r="C5" s="6" t="s">
        <v>19</v>
      </c>
    </row>
    <row r="7" spans="3:14" x14ac:dyDescent="0.3">
      <c r="C7" t="s">
        <v>37</v>
      </c>
      <c r="H7">
        <v>2325</v>
      </c>
    </row>
    <row r="8" spans="3:14" x14ac:dyDescent="0.3">
      <c r="C8" t="s">
        <v>21</v>
      </c>
      <c r="H8">
        <v>100</v>
      </c>
    </row>
    <row r="9" spans="3:14" x14ac:dyDescent="0.3">
      <c r="C9" t="s">
        <v>100</v>
      </c>
      <c r="H9">
        <v>156</v>
      </c>
    </row>
    <row r="10" spans="3:14" x14ac:dyDescent="0.3">
      <c r="C10" t="s">
        <v>22</v>
      </c>
      <c r="H10">
        <v>300</v>
      </c>
    </row>
    <row r="11" spans="3:14" x14ac:dyDescent="0.3">
      <c r="C11" t="s">
        <v>98</v>
      </c>
      <c r="H11">
        <v>350</v>
      </c>
    </row>
    <row r="12" spans="3:14" x14ac:dyDescent="0.3">
      <c r="C12" t="s">
        <v>53</v>
      </c>
      <c r="H12">
        <v>1000</v>
      </c>
    </row>
    <row r="13" spans="3:14" x14ac:dyDescent="0.3">
      <c r="C13" t="s">
        <v>25</v>
      </c>
      <c r="H13">
        <v>470</v>
      </c>
    </row>
    <row r="14" spans="3:14" x14ac:dyDescent="0.3">
      <c r="C14" t="s">
        <v>60</v>
      </c>
      <c r="H14">
        <v>350</v>
      </c>
    </row>
    <row r="15" spans="3:14" x14ac:dyDescent="0.3">
      <c r="C15" t="s">
        <v>61</v>
      </c>
      <c r="H15">
        <v>36</v>
      </c>
    </row>
    <row r="16" spans="3:14" x14ac:dyDescent="0.3">
      <c r="C16" t="s">
        <v>62</v>
      </c>
      <c r="H16">
        <v>30</v>
      </c>
    </row>
    <row r="17" spans="3:8" x14ac:dyDescent="0.3">
      <c r="C17" t="s">
        <v>63</v>
      </c>
      <c r="H17">
        <v>400</v>
      </c>
    </row>
    <row r="18" spans="3:8" x14ac:dyDescent="0.3">
      <c r="C18" t="s">
        <v>64</v>
      </c>
      <c r="H18">
        <v>470</v>
      </c>
    </row>
    <row r="19" spans="3:8" x14ac:dyDescent="0.3">
      <c r="C19" t="s">
        <v>65</v>
      </c>
      <c r="H19">
        <v>1000</v>
      </c>
    </row>
    <row r="20" spans="3:8" x14ac:dyDescent="0.3">
      <c r="C20" t="s">
        <v>27</v>
      </c>
      <c r="H20">
        <v>300</v>
      </c>
    </row>
    <row r="21" spans="3:8" x14ac:dyDescent="0.3">
      <c r="C21" t="s">
        <v>81</v>
      </c>
      <c r="H21">
        <v>1000</v>
      </c>
    </row>
    <row r="22" spans="3:8" x14ac:dyDescent="0.3">
      <c r="C22" t="s">
        <v>80</v>
      </c>
      <c r="H22">
        <v>100</v>
      </c>
    </row>
    <row r="23" spans="3:8" x14ac:dyDescent="0.3">
      <c r="C23" t="s">
        <v>66</v>
      </c>
      <c r="H23">
        <v>1000</v>
      </c>
    </row>
    <row r="24" spans="3:8" ht="15" thickBot="1" x14ac:dyDescent="0.35">
      <c r="C24" t="s">
        <v>99</v>
      </c>
      <c r="H24">
        <v>200</v>
      </c>
    </row>
    <row r="25" spans="3:8" ht="15" thickBot="1" x14ac:dyDescent="0.35">
      <c r="C25" t="s">
        <v>33</v>
      </c>
      <c r="H25" s="5">
        <f>SUM(H7:H24)</f>
        <v>9587</v>
      </c>
    </row>
    <row r="27" spans="3:8" ht="21" x14ac:dyDescent="0.4">
      <c r="C27" s="6" t="s">
        <v>14</v>
      </c>
    </row>
    <row r="29" spans="3:8" x14ac:dyDescent="0.3">
      <c r="C29" t="s">
        <v>38</v>
      </c>
    </row>
    <row r="30" spans="3:8" ht="15" thickBot="1" x14ac:dyDescent="0.35"/>
    <row r="31" spans="3:8" ht="15" thickBot="1" x14ac:dyDescent="0.35">
      <c r="H31" s="5">
        <f>SUM(H29:H30)</f>
        <v>0</v>
      </c>
    </row>
    <row r="33" spans="3:8" ht="15" thickBot="1" x14ac:dyDescent="0.35"/>
    <row r="34" spans="3:8" ht="18.600000000000001" thickBot="1" x14ac:dyDescent="0.4">
      <c r="C34" s="1" t="s">
        <v>39</v>
      </c>
      <c r="H34" s="5">
        <f>H25-H31</f>
        <v>9587</v>
      </c>
    </row>
    <row r="36" spans="3:8" ht="15" thickBot="1" x14ac:dyDescent="0.35"/>
    <row r="37" spans="3:8" ht="18.600000000000001" thickBot="1" x14ac:dyDescent="0.4">
      <c r="C37" s="1" t="s">
        <v>116</v>
      </c>
      <c r="H37" s="5">
        <v>8500</v>
      </c>
    </row>
    <row r="38" spans="3:8" ht="18.600000000000001" thickBot="1" x14ac:dyDescent="0.4">
      <c r="C38" s="1"/>
      <c r="H38" s="5"/>
    </row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EC736-D408-4B3A-A072-F3AF445245F2}">
  <sheetPr>
    <pageSetUpPr fitToPage="1"/>
  </sheetPr>
  <dimension ref="A1:G20"/>
  <sheetViews>
    <sheetView workbookViewId="0">
      <selection activeCell="G5" sqref="G5"/>
    </sheetView>
  </sheetViews>
  <sheetFormatPr defaultRowHeight="14.4" x14ac:dyDescent="0.3"/>
  <cols>
    <col min="1" max="1" width="14.6640625" style="39" customWidth="1"/>
    <col min="2" max="2" width="30.88671875" style="39" customWidth="1"/>
    <col min="3" max="5" width="12.5546875" style="4" customWidth="1"/>
    <col min="7" max="7" width="12.33203125" customWidth="1"/>
  </cols>
  <sheetData>
    <row r="1" spans="1:7" x14ac:dyDescent="0.3">
      <c r="A1" s="37" t="s">
        <v>68</v>
      </c>
      <c r="B1" s="38"/>
    </row>
    <row r="2" spans="1:7" x14ac:dyDescent="0.3">
      <c r="A2" s="37"/>
      <c r="B2" s="38"/>
    </row>
    <row r="3" spans="1:7" x14ac:dyDescent="0.3">
      <c r="C3" s="40" t="s">
        <v>59</v>
      </c>
      <c r="D3" s="40" t="s">
        <v>69</v>
      </c>
      <c r="E3" s="40" t="s">
        <v>86</v>
      </c>
      <c r="F3" s="2" t="s">
        <v>33</v>
      </c>
      <c r="G3" s="40" t="s">
        <v>70</v>
      </c>
    </row>
    <row r="4" spans="1:7" x14ac:dyDescent="0.3">
      <c r="G4" s="4">
        <v>14441</v>
      </c>
    </row>
    <row r="5" spans="1:7" x14ac:dyDescent="0.3">
      <c r="A5" s="39" t="s">
        <v>104</v>
      </c>
      <c r="F5" s="4">
        <f t="shared" ref="F5:F15" si="0">C5+D5+E5</f>
        <v>0</v>
      </c>
    </row>
    <row r="6" spans="1:7" x14ac:dyDescent="0.3">
      <c r="C6" s="41"/>
      <c r="D6" s="42"/>
      <c r="E6" s="42"/>
      <c r="F6" s="4">
        <f t="shared" si="0"/>
        <v>0</v>
      </c>
    </row>
    <row r="7" spans="1:7" x14ac:dyDescent="0.3">
      <c r="C7" s="41"/>
      <c r="D7" s="42"/>
      <c r="E7" s="42"/>
      <c r="F7" s="4">
        <f t="shared" si="0"/>
        <v>0</v>
      </c>
    </row>
    <row r="8" spans="1:7" x14ac:dyDescent="0.3">
      <c r="C8" s="41"/>
      <c r="D8" s="42"/>
      <c r="E8" s="42"/>
      <c r="F8" s="4">
        <f t="shared" si="0"/>
        <v>0</v>
      </c>
    </row>
    <row r="9" spans="1:7" x14ac:dyDescent="0.3">
      <c r="C9" s="41"/>
      <c r="D9" s="42"/>
      <c r="E9" s="42"/>
      <c r="F9" s="4">
        <f t="shared" si="0"/>
        <v>0</v>
      </c>
    </row>
    <row r="10" spans="1:7" x14ac:dyDescent="0.3">
      <c r="C10" s="41"/>
      <c r="D10" s="42"/>
      <c r="E10" s="42"/>
      <c r="F10" s="4">
        <f t="shared" si="0"/>
        <v>0</v>
      </c>
    </row>
    <row r="11" spans="1:7" x14ac:dyDescent="0.3">
      <c r="C11" s="41"/>
      <c r="D11" s="42"/>
      <c r="E11" s="42"/>
      <c r="F11" s="4">
        <f t="shared" si="0"/>
        <v>0</v>
      </c>
    </row>
    <row r="12" spans="1:7" x14ac:dyDescent="0.3">
      <c r="C12" s="41"/>
      <c r="D12" s="42"/>
      <c r="E12" s="42"/>
      <c r="F12" s="4">
        <f t="shared" si="0"/>
        <v>0</v>
      </c>
    </row>
    <row r="13" spans="1:7" x14ac:dyDescent="0.3">
      <c r="C13" s="41"/>
      <c r="D13" s="42"/>
      <c r="E13" s="42"/>
      <c r="F13" s="4">
        <f t="shared" si="0"/>
        <v>0</v>
      </c>
    </row>
    <row r="14" spans="1:7" x14ac:dyDescent="0.3">
      <c r="C14" s="41"/>
      <c r="D14" s="42"/>
      <c r="E14" s="42"/>
      <c r="F14" s="4">
        <f t="shared" si="0"/>
        <v>0</v>
      </c>
    </row>
    <row r="15" spans="1:7" x14ac:dyDescent="0.3">
      <c r="C15" s="41"/>
      <c r="D15" s="42"/>
      <c r="E15" s="42"/>
      <c r="F15" s="4">
        <f t="shared" si="0"/>
        <v>0</v>
      </c>
    </row>
    <row r="16" spans="1:7" x14ac:dyDescent="0.3">
      <c r="C16" s="41"/>
      <c r="D16" s="42"/>
      <c r="E16" s="42"/>
      <c r="F16" s="4"/>
    </row>
    <row r="17" spans="2:7" x14ac:dyDescent="0.3">
      <c r="C17" s="41"/>
      <c r="D17" s="42"/>
      <c r="E17" s="42"/>
      <c r="F17" s="4"/>
    </row>
    <row r="18" spans="2:7" x14ac:dyDescent="0.3">
      <c r="C18" s="41"/>
      <c r="D18" s="42"/>
      <c r="E18" s="42"/>
      <c r="F18" s="4"/>
    </row>
    <row r="19" spans="2:7" x14ac:dyDescent="0.3">
      <c r="B19" s="39" t="s">
        <v>33</v>
      </c>
      <c r="C19" s="18">
        <f>SUM(C5:C6)</f>
        <v>0</v>
      </c>
      <c r="D19" s="18">
        <f>SUM(D5:D18)</f>
        <v>0</v>
      </c>
      <c r="E19" s="18">
        <f>SUM(E5:E18)</f>
        <v>0</v>
      </c>
      <c r="F19" s="18">
        <f>SUM(F5:F18)</f>
        <v>0</v>
      </c>
      <c r="G19" s="18">
        <f>G4+D19+E11</f>
        <v>14441</v>
      </c>
    </row>
    <row r="20" spans="2:7" x14ac:dyDescent="0.3">
      <c r="G20" s="4"/>
    </row>
  </sheetData>
  <pageMargins left="0.7" right="0.7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128EF-3BD1-47A4-A06C-7BE2A485BE7C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Full Reconciliation</vt:lpstr>
      <vt:lpstr>Savings Acc &amp; Funds </vt:lpstr>
      <vt:lpstr>Budget Comparison</vt:lpstr>
      <vt:lpstr>Cash book</vt:lpstr>
      <vt:lpstr>Working out sheet</vt:lpstr>
      <vt:lpstr>Budget</vt:lpstr>
      <vt:lpstr>Savings Account</vt:lpstr>
      <vt:lpstr>Sheet1</vt:lpstr>
      <vt:lpstr>'Budget Comparison'!Print_Area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</dc:creator>
  <cp:keywords/>
  <dc:description/>
  <cp:lastModifiedBy>Garton on the Wolds Parish Council Clerk</cp:lastModifiedBy>
  <cp:revision/>
  <cp:lastPrinted>2025-04-24T08:51:48Z</cp:lastPrinted>
  <dcterms:created xsi:type="dcterms:W3CDTF">2011-06-26T08:01:14Z</dcterms:created>
  <dcterms:modified xsi:type="dcterms:W3CDTF">2025-05-30T14:21:04Z</dcterms:modified>
  <cp:category/>
  <cp:contentStatus/>
</cp:coreProperties>
</file>